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3\FPL38\Modificación No. 03 Pendiente de Decreto\"/>
    </mc:Choice>
  </mc:AlternateContent>
  <bookViews>
    <workbookView xWindow="0" yWindow="0" windowWidth="20490" windowHeight="7155" tabRatio="618"/>
  </bookViews>
  <sheets>
    <sheet name="POAI 2023 Mod 02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'POAI 2023 Mod 02'!$A$6:$AO$18</definedName>
    <definedName name="_xlnm.Print_Area" localSheetId="0">'POAI 2023 Mod 02'!$A$1:$AO$18</definedName>
    <definedName name="_xlnm.Print_Titles" localSheetId="0">'POAI 2023 Mod 02'!$B:$C,'POAI 2023 Mod 02'!$5:$6</definedName>
  </definedNames>
  <calcPr calcId="152511"/>
</workbook>
</file>

<file path=xl/calcChain.xml><?xml version="1.0" encoding="utf-8"?>
<calcChain xmlns="http://schemas.openxmlformats.org/spreadsheetml/2006/main">
  <c r="X18" i="4" l="1"/>
  <c r="AH12" i="4" l="1"/>
  <c r="AI13" i="4" l="1"/>
  <c r="AI18" i="4" s="1"/>
  <c r="AB16" i="4"/>
  <c r="AB15" i="4"/>
  <c r="AD11" i="4"/>
  <c r="AD10" i="4"/>
  <c r="AD8" i="4"/>
  <c r="V15" i="4"/>
  <c r="V8" i="4"/>
  <c r="S15" i="4"/>
  <c r="S11" i="4"/>
  <c r="S9" i="4"/>
  <c r="AB18" i="4" l="1"/>
  <c r="AD18" i="4"/>
  <c r="AG13" i="4" l="1"/>
  <c r="AG12" i="4"/>
  <c r="AJ12" i="4"/>
  <c r="AJ18" i="4" s="1"/>
  <c r="Q15" i="4"/>
  <c r="Q18" i="4" s="1"/>
  <c r="Z14" i="4"/>
  <c r="Z18" i="4" s="1"/>
  <c r="J14" i="4"/>
  <c r="J18" i="4" s="1"/>
  <c r="AG18" i="4" l="1"/>
  <c r="AN10" i="4" l="1"/>
  <c r="AN18" i="4" s="1"/>
  <c r="AL10" i="4"/>
  <c r="AL18" i="4" s="1"/>
  <c r="O10" i="4"/>
  <c r="O9" i="4"/>
  <c r="AE15" i="4"/>
  <c r="AE14" i="4"/>
  <c r="AE10" i="4"/>
  <c r="AE8" i="4"/>
  <c r="AC8" i="4"/>
  <c r="AC11" i="4"/>
  <c r="AC15" i="4"/>
  <c r="W16" i="4"/>
  <c r="W15" i="4"/>
  <c r="W11" i="4"/>
  <c r="W10" i="4"/>
  <c r="W9" i="4"/>
  <c r="W8" i="4"/>
  <c r="T15" i="4"/>
  <c r="T14" i="4"/>
  <c r="T13" i="4"/>
  <c r="T17" i="4"/>
  <c r="T16" i="4"/>
  <c r="T12" i="4"/>
  <c r="T11" i="4"/>
  <c r="T10" i="4"/>
  <c r="T9" i="4"/>
  <c r="T8" i="4"/>
  <c r="O18" i="4" l="1"/>
  <c r="AC18" i="4"/>
  <c r="W18" i="4"/>
  <c r="T18" i="4"/>
  <c r="AE11" i="4" l="1"/>
  <c r="AE18" i="4" s="1"/>
  <c r="R8" i="4" l="1"/>
  <c r="R17" i="4"/>
  <c r="N16" i="4"/>
  <c r="AA16" i="4"/>
  <c r="U16" i="4"/>
  <c r="R16" i="4"/>
  <c r="P15" i="4"/>
  <c r="R15" i="4"/>
  <c r="Y14" i="4"/>
  <c r="R14" i="4"/>
  <c r="H14" i="4"/>
  <c r="G14" i="4"/>
  <c r="F14" i="4"/>
  <c r="R13" i="4"/>
  <c r="AF12" i="4"/>
  <c r="R12" i="4"/>
  <c r="U11" i="4"/>
  <c r="R11" i="4"/>
  <c r="AM10" i="4"/>
  <c r="AK10" i="4"/>
  <c r="U10" i="4"/>
  <c r="R10" i="4"/>
  <c r="N10" i="4"/>
  <c r="U9" i="4"/>
  <c r="R9" i="4"/>
  <c r="N9" i="4"/>
  <c r="L7" i="4"/>
  <c r="L18" i="4" s="1"/>
  <c r="K7" i="4"/>
  <c r="M7" i="4"/>
  <c r="E14" i="4" l="1"/>
  <c r="E12" i="4"/>
  <c r="E13" i="4"/>
  <c r="E11" i="4"/>
  <c r="E10" i="4"/>
  <c r="E9" i="4"/>
  <c r="E8" i="4"/>
  <c r="E7" i="4"/>
  <c r="E15" i="4"/>
  <c r="E17" i="4"/>
  <c r="AM18" i="4" l="1"/>
  <c r="AK18" i="4"/>
  <c r="AH18" i="4"/>
  <c r="AA18" i="4"/>
  <c r="P18" i="4"/>
  <c r="K18" i="4"/>
  <c r="I18" i="4"/>
  <c r="H18" i="4"/>
  <c r="G18" i="4"/>
  <c r="F18" i="4"/>
  <c r="N18" i="4"/>
  <c r="Y18" i="4"/>
  <c r="M18" i="4"/>
  <c r="U18" i="4" l="1"/>
  <c r="R18" i="4"/>
  <c r="S19" i="4" s="1"/>
  <c r="AF18" i="4"/>
  <c r="S16" i="4" l="1"/>
  <c r="V16" i="4"/>
  <c r="V18" i="4" s="1"/>
  <c r="S18" i="4" l="1"/>
  <c r="E16" i="4"/>
  <c r="E18" i="4" s="1"/>
</calcChain>
</file>

<file path=xl/sharedStrings.xml><?xml version="1.0" encoding="utf-8"?>
<sst xmlns="http://schemas.openxmlformats.org/spreadsheetml/2006/main" count="79" uniqueCount="72">
  <si>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</si>
  <si>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</si>
  <si>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</si>
  <si>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</si>
  <si>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</si>
  <si>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</si>
  <si>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</si>
  <si>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</si>
  <si>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</si>
  <si>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</si>
  <si>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</si>
  <si>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</si>
  <si>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</si>
  <si>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</si>
  <si>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</si>
  <si>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</si>
  <si>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</si>
  <si>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</si>
  <si>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</si>
  <si>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</si>
  <si>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</si>
  <si>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</si>
  <si>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</si>
  <si>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</si>
  <si>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</si>
  <si>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</si>
  <si>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</si>
  <si>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TOTAL POAI</t>
  </si>
  <si>
    <t>FUENTES DE INVERSIÓN PROGRAMADA 2022</t>
  </si>
  <si>
    <t>Fortalecimiento de la gestión institucional y la infraestructura física de la sede y centros regionales del Politécnico Colombiano Jaime Isaza Cadavid en Medellín, Bello, Rionegro, Apartadó, Marinilla, San Jerónimo</t>
  </si>
  <si>
    <t>PLAN OPERATIVO ANUAL DE INVERSIONES - POAI 
VIGENCIA 2023</t>
  </si>
  <si>
    <t>ASIGNACIÓN AÑO 2023</t>
  </si>
  <si>
    <t>Estampilla Politécnico - Balance
(4-2705)</t>
  </si>
  <si>
    <t>Recursos FBSL
(0-2702)</t>
  </si>
  <si>
    <t>F.C aporte para el FBSL
(0-1010)</t>
  </si>
  <si>
    <t>F.C inversión aporte para el FBSL
(0-1011)</t>
  </si>
  <si>
    <t>Recursos FBSL (0-2712)</t>
  </si>
  <si>
    <t>Aportes ordinarios departamento
(0-1010)</t>
  </si>
  <si>
    <t>Aportes ordinarios departamento
(0-1011)</t>
  </si>
  <si>
    <t>Aportes ordinarios departamento
(0-2052)</t>
  </si>
  <si>
    <t>Estampilla Poli - Rionegro
(0-2706)</t>
  </si>
  <si>
    <t>Estampilla Poli Girardota
(0-2714)</t>
  </si>
  <si>
    <t>Estampilla Politécnico
(0-2705)</t>
  </si>
  <si>
    <t>Estampilla Prodesarrollo de Antioquia 
(0-2020)</t>
  </si>
  <si>
    <t>Devolución I.V.A.
(0-2710)</t>
  </si>
  <si>
    <t>Recursos CREE (Rendimientos 2023)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</si>
  <si>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</si>
  <si>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</si>
  <si>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</si>
  <si>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</si>
  <si>
    <t>Estampilla Prodesarrollo de Antioquia - Balance
(4-2020)</t>
  </si>
  <si>
    <t>Recursos CREE - Balance
(4-2707)</t>
  </si>
  <si>
    <t>Recursos PFC - Balance
(4-2715)</t>
  </si>
  <si>
    <t>Estampilla Poli - Rionegro - Balance
(4-2706)</t>
  </si>
  <si>
    <t xml:space="preserve">REND. FONDOS ESPEC. RIONEGRO - Balance
(0-2704) </t>
  </si>
  <si>
    <t>REND. FONDOS ESPEC. APARTADÓ - Balance 
(4-2701)</t>
  </si>
  <si>
    <t>Recursos FBSL - Balance
(4-2702)</t>
  </si>
  <si>
    <t>Devolución I.V.A. - Balance
(4-2710)</t>
  </si>
  <si>
    <t>Excedentes de Extensión - Balance
(4-2710)</t>
  </si>
  <si>
    <t>Administración de Convenios - Balance
(4-4400)</t>
  </si>
  <si>
    <t>Estampilla Poli Girardota - Balance
(4-2714)</t>
  </si>
  <si>
    <t>Estampilla Politécnico - Reservas
(2-2705)</t>
  </si>
  <si>
    <t>Estampilla Prodesarrollo de Antioquia - Reservas
(2-2020)</t>
  </si>
  <si>
    <t>Recursos PFC - Reservas
(4-2715)</t>
  </si>
  <si>
    <t>Administración de Convenios - Reservas
(2-4400)</t>
  </si>
  <si>
    <t>Recursos CREE - Reservas
(4-2707)</t>
  </si>
  <si>
    <t>COORDINACIÓN BIBLIOTECA
COORDINACIÓN DE LABORATORIOS
COORDINACIÓN DE ARCHIVO Y CORRESPONDENCIA</t>
  </si>
  <si>
    <t>VICERRECTORÍA DE DOCENCIA E INVESTIGACIÓN
DIRECCIÓN DE REGIONALIZACIÓN
FACULTAD DE CIENCIAS BÁSICAS, SOCIALES Y HUMANAS</t>
  </si>
  <si>
    <t>VICRRECTORÍA DE EXTENSIÓN</t>
  </si>
  <si>
    <t>FACULTAD DE EDUCACIÓN FÍSICA, RECREACIÓN Y DEPORTES
DIRECCIÓN DE BIENESTAR INSTITUCIONAL
DIRECCIÓN DE FOMENTO CULTURAL
COORDINACIÓN DE DESARROLLO LABORAL</t>
  </si>
  <si>
    <t>OFICINA ASESORA DE PLANEACIÓN
DIRECCIÓN DE SERVICIOS GENERALES</t>
  </si>
  <si>
    <t>Estampilla Prodesarrollo de Antioquia - Balance - GOBERNACIÓN
(4-2020)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</si>
</sst>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14" fillId="6" borderId="1" xfId="7" applyFont="1" applyFill="1" applyBorder="1" applyAlignment="1">
      <alignment horizontal="center" vertical="center" wrapText="1"/>
    </xf>
    <xf numFmtId="167" fontId="18" fillId="6" borderId="1" xfId="7" applyNumberFormat="1" applyFont="1" applyFill="1" applyBorder="1" applyAlignment="1">
      <alignment horizontal="center" vertical="center"/>
    </xf>
    <xf numFmtId="0" fontId="14" fillId="4" borderId="1" xfId="7" applyFont="1" applyFill="1" applyBorder="1" applyAlignment="1">
      <alignment horizontal="center" vertical="center" wrapText="1"/>
    </xf>
    <xf numFmtId="167" fontId="18" fillId="4" borderId="1" xfId="7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67" fontId="10" fillId="7" borderId="1" xfId="0" applyNumberFormat="1" applyFont="1" applyFill="1" applyBorder="1" applyAlignment="1">
      <alignment horizontal="center" vertical="center"/>
    </xf>
    <xf numFmtId="164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14" fillId="8" borderId="1" xfId="7" applyFont="1" applyFill="1" applyBorder="1" applyAlignment="1">
      <alignment horizontal="center" vertical="center" wrapText="1"/>
    </xf>
    <xf numFmtId="167" fontId="18" fillId="8" borderId="1" xfId="7" applyNumberFormat="1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7" fillId="3" borderId="1" xfId="7" applyNumberFormat="1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B1A0C7"/>
      <color rgb="FF00B0F0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INICIAL/POAI%20Inicial%202023%20-%20Por%20componente%20inter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Balance/Borrador%20-%20Propuesta%20Balance%202023%20-%20Presentaci&#243;n%20para%20distribuir%20m&#225;s%20reserv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Modificaci&#243;n%20No.%2001/RESERV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3 PCJIC"/>
      <sheetName val="Aspectos normativos"/>
      <sheetName val="Por Proyectos"/>
    </sheetNames>
    <sheetDataSet>
      <sheetData sheetId="0">
        <row r="6">
          <cell r="G6">
            <v>18900785941</v>
          </cell>
        </row>
        <row r="7">
          <cell r="G7">
            <v>25133376681</v>
          </cell>
        </row>
        <row r="8">
          <cell r="G8">
            <v>5265575256</v>
          </cell>
        </row>
        <row r="9">
          <cell r="G9">
            <v>8139492412</v>
          </cell>
        </row>
        <row r="11">
          <cell r="G11">
            <v>266990255.99999997</v>
          </cell>
        </row>
        <row r="14">
          <cell r="G14">
            <v>50000000</v>
          </cell>
        </row>
        <row r="15">
          <cell r="G15">
            <v>468060512</v>
          </cell>
        </row>
        <row r="16">
          <cell r="G16">
            <v>100000000</v>
          </cell>
        </row>
        <row r="17">
          <cell r="G17">
            <v>50000000</v>
          </cell>
        </row>
        <row r="18">
          <cell r="G18">
            <v>357000000</v>
          </cell>
        </row>
        <row r="19">
          <cell r="G19">
            <v>250000000</v>
          </cell>
        </row>
        <row r="20">
          <cell r="G20">
            <v>300000000</v>
          </cell>
        </row>
        <row r="22">
          <cell r="G22">
            <v>772256940.18014085</v>
          </cell>
        </row>
        <row r="23">
          <cell r="G23">
            <v>104781081.59999999</v>
          </cell>
        </row>
        <row r="24">
          <cell r="G24">
            <v>100000000</v>
          </cell>
        </row>
        <row r="25">
          <cell r="G25">
            <v>100000000</v>
          </cell>
        </row>
        <row r="26">
          <cell r="G26">
            <v>1000</v>
          </cell>
        </row>
        <row r="27">
          <cell r="G27">
            <v>1000</v>
          </cell>
        </row>
        <row r="29">
          <cell r="G29">
            <v>1117851626.3602817</v>
          </cell>
        </row>
        <row r="30">
          <cell r="G30">
            <v>260000000</v>
          </cell>
        </row>
        <row r="32">
          <cell r="G32">
            <v>15000000000</v>
          </cell>
        </row>
        <row r="33">
          <cell r="G33">
            <v>362097228.79999995</v>
          </cell>
        </row>
        <row r="34">
          <cell r="G34">
            <v>524999999.99999994</v>
          </cell>
        </row>
        <row r="35">
          <cell r="G35">
            <v>524999999.99999994</v>
          </cell>
        </row>
        <row r="37">
          <cell r="G37">
            <v>572554956.79999995</v>
          </cell>
        </row>
        <row r="39">
          <cell r="G39">
            <v>262868697.21937236</v>
          </cell>
        </row>
        <row r="40">
          <cell r="G40">
            <v>29002518.106649399</v>
          </cell>
        </row>
        <row r="41">
          <cell r="G41">
            <v>50000000</v>
          </cell>
        </row>
        <row r="42">
          <cell r="G42">
            <v>262868697.21937236</v>
          </cell>
        </row>
        <row r="43">
          <cell r="G43">
            <v>561885037.05499995</v>
          </cell>
        </row>
        <row r="44">
          <cell r="G44">
            <v>525737394.43874472</v>
          </cell>
        </row>
        <row r="45">
          <cell r="G45">
            <v>1422880754.2233815</v>
          </cell>
        </row>
        <row r="46">
          <cell r="G46">
            <v>200000000</v>
          </cell>
        </row>
        <row r="47">
          <cell r="G47">
            <v>33240335</v>
          </cell>
        </row>
        <row r="50">
          <cell r="G50">
            <v>1000</v>
          </cell>
        </row>
        <row r="51">
          <cell r="G51">
            <v>2179419811</v>
          </cell>
        </row>
        <row r="53">
          <cell r="G53">
            <v>909246906</v>
          </cell>
        </row>
        <row r="54">
          <cell r="G54">
            <v>353184290</v>
          </cell>
        </row>
        <row r="55">
          <cell r="G55">
            <v>932718052</v>
          </cell>
        </row>
        <row r="56">
          <cell r="G56">
            <v>946920</v>
          </cell>
        </row>
        <row r="57">
          <cell r="G57">
            <v>633902000</v>
          </cell>
        </row>
        <row r="58">
          <cell r="G58">
            <v>150000000</v>
          </cell>
        </row>
        <row r="59">
          <cell r="G59">
            <v>121770454.196334</v>
          </cell>
        </row>
        <row r="61">
          <cell r="G61">
            <v>138480259.72999999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ador Balance 2022"/>
      <sheetName val="Dev de IVA"/>
      <sheetName val="Exceden"/>
      <sheetName val="Para Presupuesto"/>
      <sheetName val="Por componente"/>
      <sheetName val="Balance por componentes"/>
    </sheetNames>
    <sheetDataSet>
      <sheetData sheetId="0">
        <row r="9">
          <cell r="L9">
            <v>54277205</v>
          </cell>
        </row>
        <row r="10">
          <cell r="L10">
            <v>6938107</v>
          </cell>
        </row>
        <row r="11">
          <cell r="L11">
            <v>44456051</v>
          </cell>
        </row>
        <row r="12">
          <cell r="L12">
            <v>511809279</v>
          </cell>
        </row>
        <row r="13">
          <cell r="L13">
            <v>289057576</v>
          </cell>
        </row>
        <row r="18">
          <cell r="L18">
            <v>7547620</v>
          </cell>
        </row>
        <row r="24">
          <cell r="L24">
            <v>10232966</v>
          </cell>
        </row>
        <row r="25">
          <cell r="L25">
            <v>63340000</v>
          </cell>
        </row>
        <row r="26">
          <cell r="L26">
            <v>23900561</v>
          </cell>
        </row>
        <row r="27">
          <cell r="L27">
            <v>7541669</v>
          </cell>
        </row>
        <row r="28">
          <cell r="L28">
            <v>15352009</v>
          </cell>
        </row>
        <row r="29">
          <cell r="L29">
            <v>8528034</v>
          </cell>
        </row>
        <row r="33">
          <cell r="L33">
            <v>147000000</v>
          </cell>
        </row>
        <row r="34">
          <cell r="L34">
            <v>27498980</v>
          </cell>
        </row>
        <row r="35">
          <cell r="L35">
            <v>20000000</v>
          </cell>
        </row>
        <row r="41">
          <cell r="L41">
            <v>14813728</v>
          </cell>
        </row>
        <row r="42">
          <cell r="L42">
            <v>31201143</v>
          </cell>
        </row>
        <row r="43">
          <cell r="L43">
            <v>39323159</v>
          </cell>
        </row>
        <row r="45">
          <cell r="L45">
            <v>19986902</v>
          </cell>
        </row>
        <row r="46">
          <cell r="L46">
            <v>26544877</v>
          </cell>
        </row>
        <row r="47">
          <cell r="L47">
            <v>36842031</v>
          </cell>
        </row>
        <row r="48">
          <cell r="L48">
            <v>13301490</v>
          </cell>
        </row>
        <row r="49">
          <cell r="L49">
            <v>47444904</v>
          </cell>
        </row>
        <row r="51">
          <cell r="L51">
            <v>59676</v>
          </cell>
        </row>
        <row r="53">
          <cell r="L53">
            <v>75372</v>
          </cell>
        </row>
        <row r="55">
          <cell r="L55">
            <v>115660663</v>
          </cell>
        </row>
        <row r="56">
          <cell r="L56">
            <v>62366316</v>
          </cell>
        </row>
        <row r="57">
          <cell r="L57">
            <v>49096480</v>
          </cell>
        </row>
        <row r="58">
          <cell r="L58">
            <v>0</v>
          </cell>
        </row>
        <row r="59">
          <cell r="L59">
            <v>37042705</v>
          </cell>
        </row>
        <row r="60">
          <cell r="L60">
            <v>23814518</v>
          </cell>
        </row>
        <row r="62">
          <cell r="L62">
            <v>3509331002.27</v>
          </cell>
        </row>
        <row r="64">
          <cell r="L64">
            <v>38144581</v>
          </cell>
        </row>
        <row r="65">
          <cell r="L65">
            <v>211844260</v>
          </cell>
        </row>
        <row r="66">
          <cell r="L66">
            <v>1137031161.5899999</v>
          </cell>
        </row>
        <row r="68">
          <cell r="L68">
            <v>90277958</v>
          </cell>
        </row>
        <row r="69">
          <cell r="L69">
            <v>9840607</v>
          </cell>
          <cell r="M69">
            <v>30984528</v>
          </cell>
        </row>
        <row r="70">
          <cell r="L70">
            <v>13934920</v>
          </cell>
        </row>
        <row r="71">
          <cell r="L71">
            <v>42054576</v>
          </cell>
        </row>
        <row r="73">
          <cell r="L73">
            <v>91789354.394999996</v>
          </cell>
        </row>
        <row r="74">
          <cell r="L74">
            <v>4985097</v>
          </cell>
        </row>
        <row r="75">
          <cell r="M75">
            <v>700000000</v>
          </cell>
        </row>
        <row r="77">
          <cell r="L77">
            <v>36584260</v>
          </cell>
        </row>
        <row r="78">
          <cell r="L78">
            <v>18598687</v>
          </cell>
        </row>
        <row r="79">
          <cell r="L79">
            <v>78889334.394999996</v>
          </cell>
        </row>
        <row r="80">
          <cell r="L80">
            <v>31403657</v>
          </cell>
        </row>
        <row r="81">
          <cell r="L81">
            <v>1378930</v>
          </cell>
        </row>
        <row r="83">
          <cell r="L83">
            <v>13474213</v>
          </cell>
          <cell r="M83">
            <v>900000000</v>
          </cell>
        </row>
        <row r="84">
          <cell r="L84">
            <v>4928800</v>
          </cell>
        </row>
        <row r="85">
          <cell r="L85">
            <v>173619805.78999999</v>
          </cell>
        </row>
        <row r="86">
          <cell r="L86">
            <v>24523929</v>
          </cell>
        </row>
        <row r="88">
          <cell r="L88">
            <v>825000</v>
          </cell>
        </row>
        <row r="92">
          <cell r="L92">
            <v>1188559416.1800003</v>
          </cell>
        </row>
        <row r="93">
          <cell r="L93">
            <v>935336789</v>
          </cell>
        </row>
        <row r="94">
          <cell r="L94">
            <v>179134000</v>
          </cell>
        </row>
        <row r="95">
          <cell r="L95">
            <v>22000000</v>
          </cell>
        </row>
        <row r="98">
          <cell r="L98">
            <v>10595642.57</v>
          </cell>
        </row>
        <row r="99">
          <cell r="M99">
            <v>600000000</v>
          </cell>
        </row>
        <row r="101">
          <cell r="L101">
            <v>1007509047</v>
          </cell>
        </row>
        <row r="102">
          <cell r="L102">
            <v>309202374.51999998</v>
          </cell>
        </row>
        <row r="103">
          <cell r="L103">
            <v>832047031.17000008</v>
          </cell>
        </row>
        <row r="104">
          <cell r="L104">
            <v>900000000</v>
          </cell>
        </row>
        <row r="109">
          <cell r="L109">
            <v>123802425</v>
          </cell>
        </row>
        <row r="110">
          <cell r="L110">
            <v>445871414.45999998</v>
          </cell>
        </row>
        <row r="119">
          <cell r="L119">
            <v>14956284</v>
          </cell>
        </row>
        <row r="120">
          <cell r="L120">
            <v>5058674</v>
          </cell>
        </row>
        <row r="122">
          <cell r="L122">
            <v>208098429</v>
          </cell>
        </row>
        <row r="125">
          <cell r="L125">
            <v>0</v>
          </cell>
        </row>
        <row r="127">
          <cell r="L127">
            <v>712043849</v>
          </cell>
        </row>
        <row r="130">
          <cell r="L130">
            <v>87225057</v>
          </cell>
        </row>
        <row r="131">
          <cell r="L131">
            <v>664840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 INV"/>
    </sheetNames>
    <sheetDataSet>
      <sheetData sheetId="0">
        <row r="2">
          <cell r="D2">
            <v>140000000</v>
          </cell>
        </row>
        <row r="3">
          <cell r="D3">
            <v>352600130</v>
          </cell>
        </row>
        <row r="4">
          <cell r="D4">
            <v>11984400</v>
          </cell>
        </row>
        <row r="5">
          <cell r="D5">
            <v>43885891</v>
          </cell>
        </row>
        <row r="6">
          <cell r="D6">
            <v>12803245</v>
          </cell>
        </row>
        <row r="7">
          <cell r="D7">
            <v>86772981</v>
          </cell>
        </row>
        <row r="8">
          <cell r="D8">
            <v>9802800</v>
          </cell>
        </row>
        <row r="9">
          <cell r="D9">
            <v>101767198</v>
          </cell>
        </row>
        <row r="10">
          <cell r="D10">
            <v>230000000</v>
          </cell>
        </row>
        <row r="11">
          <cell r="D11">
            <v>53847677</v>
          </cell>
        </row>
        <row r="12">
          <cell r="D12">
            <v>1061487288</v>
          </cell>
        </row>
        <row r="13">
          <cell r="D13">
            <v>213780111</v>
          </cell>
        </row>
        <row r="14">
          <cell r="D14">
            <v>321487955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O19"/>
  <sheetViews>
    <sheetView showGridLines="0" tabSelected="1" zoomScaleNormal="100" zoomScalePageLayoutView="55" workbookViewId="0">
      <pane xSplit="4" ySplit="6" topLeftCell="R17" activePane="bottomRight" state="frozen"/>
      <selection pane="topRight" activeCell="F1" sqref="F1"/>
      <selection pane="bottomLeft" activeCell="A7" sqref="A7"/>
      <selection pane="bottomRight" activeCell="X18" sqref="X18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7.42578125" style="2" customWidth="1"/>
    <col min="4" max="4" width="28.140625" style="2" customWidth="1"/>
    <col min="5" max="5" width="19.7109375" style="11" bestFit="1" customWidth="1"/>
    <col min="6" max="6" width="13.7109375" style="4" customWidth="1"/>
    <col min="7" max="7" width="15.7109375" style="2" bestFit="1" customWidth="1"/>
    <col min="8" max="8" width="11.42578125" style="5" customWidth="1"/>
    <col min="9" max="9" width="11" style="2" customWidth="1"/>
    <col min="10" max="10" width="14.140625" style="2" customWidth="1"/>
    <col min="11" max="12" width="14.5703125" style="2" customWidth="1"/>
    <col min="13" max="13" width="14.7109375" style="2" customWidth="1"/>
    <col min="14" max="15" width="13.5703125" style="2" customWidth="1"/>
    <col min="16" max="17" width="11" style="2" customWidth="1"/>
    <col min="18" max="18" width="13.5703125" style="2" customWidth="1"/>
    <col min="19" max="19" width="16.28515625" style="2" customWidth="1"/>
    <col min="20" max="20" width="13.5703125" style="2" customWidth="1"/>
    <col min="21" max="24" width="13.85546875" style="2" customWidth="1"/>
    <col min="25" max="26" width="15" style="2" customWidth="1"/>
    <col min="27" max="30" width="12" style="2" customWidth="1"/>
    <col min="31" max="31" width="13.42578125" style="2" customWidth="1"/>
    <col min="32" max="33" width="13.85546875" style="2" customWidth="1"/>
    <col min="34" max="36" width="14.5703125" style="2" customWidth="1"/>
    <col min="37" max="37" width="8.42578125" style="2" customWidth="1"/>
    <col min="38" max="40" width="8.7109375" style="2" customWidth="1"/>
    <col min="41" max="41" width="15.140625" style="2" bestFit="1" customWidth="1"/>
    <col min="42" max="16384" width="11.42578125" style="1"/>
  </cols>
  <sheetData>
    <row r="1" spans="1:41" s="6" customFormat="1" ht="15" customHeight="1" x14ac:dyDescent="0.2">
      <c r="B1" s="44"/>
      <c r="C1" s="44"/>
      <c r="D1" s="50" t="s">
        <v>30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8" t="s">
        <v>2</v>
      </c>
    </row>
    <row r="2" spans="1:41" s="6" customFormat="1" ht="12.75" customHeight="1" x14ac:dyDescent="0.2">
      <c r="B2" s="44"/>
      <c r="C2" s="44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2" t="s">
        <v>4</v>
      </c>
    </row>
    <row r="3" spans="1:41" s="6" customFormat="1" ht="12.75" customHeight="1" x14ac:dyDescent="0.2">
      <c r="B3" s="44"/>
      <c r="C3" s="44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42"/>
    </row>
    <row r="4" spans="1:41" s="6" customFormat="1" ht="12.75" customHeight="1" x14ac:dyDescent="0.2">
      <c r="B4" s="44"/>
      <c r="C4" s="44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43"/>
    </row>
    <row r="5" spans="1:41" ht="12.75" customHeight="1" x14ac:dyDescent="0.2">
      <c r="A5" s="45" t="s">
        <v>0</v>
      </c>
      <c r="B5" s="45" t="s">
        <v>3</v>
      </c>
      <c r="C5" s="48" t="s">
        <v>5</v>
      </c>
      <c r="D5" s="45" t="s">
        <v>6</v>
      </c>
      <c r="E5" s="47" t="s">
        <v>31</v>
      </c>
      <c r="F5" s="49" t="s">
        <v>28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6" t="s">
        <v>1</v>
      </c>
    </row>
    <row r="6" spans="1:41" ht="81" customHeight="1" x14ac:dyDescent="0.2">
      <c r="A6" s="45"/>
      <c r="B6" s="45"/>
      <c r="C6" s="48"/>
      <c r="D6" s="45"/>
      <c r="E6" s="47"/>
      <c r="F6" s="19" t="s">
        <v>33</v>
      </c>
      <c r="G6" s="19" t="s">
        <v>34</v>
      </c>
      <c r="H6" s="19" t="s">
        <v>35</v>
      </c>
      <c r="I6" s="19" t="s">
        <v>36</v>
      </c>
      <c r="J6" s="31" t="s">
        <v>56</v>
      </c>
      <c r="K6" s="19" t="s">
        <v>37</v>
      </c>
      <c r="L6" s="19" t="s">
        <v>38</v>
      </c>
      <c r="M6" s="19" t="s">
        <v>39</v>
      </c>
      <c r="N6" s="19" t="s">
        <v>40</v>
      </c>
      <c r="O6" s="31" t="s">
        <v>53</v>
      </c>
      <c r="P6" s="19" t="s">
        <v>41</v>
      </c>
      <c r="Q6" s="31" t="s">
        <v>60</v>
      </c>
      <c r="R6" s="19" t="s">
        <v>42</v>
      </c>
      <c r="S6" s="33" t="s">
        <v>61</v>
      </c>
      <c r="T6" s="31" t="s">
        <v>32</v>
      </c>
      <c r="U6" s="19" t="s">
        <v>43</v>
      </c>
      <c r="V6" s="33" t="s">
        <v>62</v>
      </c>
      <c r="W6" s="31" t="s">
        <v>50</v>
      </c>
      <c r="X6" s="39" t="s">
        <v>71</v>
      </c>
      <c r="Y6" s="19" t="s">
        <v>44</v>
      </c>
      <c r="Z6" s="31" t="s">
        <v>57</v>
      </c>
      <c r="AA6" s="19" t="s">
        <v>45</v>
      </c>
      <c r="AB6" s="33" t="s">
        <v>65</v>
      </c>
      <c r="AC6" s="31" t="s">
        <v>51</v>
      </c>
      <c r="AD6" s="33" t="s">
        <v>63</v>
      </c>
      <c r="AE6" s="31" t="s">
        <v>52</v>
      </c>
      <c r="AF6" s="19" t="s">
        <v>46</v>
      </c>
      <c r="AG6" s="31" t="s">
        <v>58</v>
      </c>
      <c r="AH6" s="19" t="s">
        <v>47</v>
      </c>
      <c r="AI6" s="33" t="s">
        <v>64</v>
      </c>
      <c r="AJ6" s="31" t="s">
        <v>59</v>
      </c>
      <c r="AK6" s="19" t="s">
        <v>48</v>
      </c>
      <c r="AL6" s="31" t="s">
        <v>55</v>
      </c>
      <c r="AM6" s="19" t="s">
        <v>49</v>
      </c>
      <c r="AN6" s="31" t="s">
        <v>54</v>
      </c>
      <c r="AO6" s="46"/>
    </row>
    <row r="7" spans="1:41" s="3" customFormat="1" ht="78.75" x14ac:dyDescent="0.25">
      <c r="A7" s="9">
        <v>1</v>
      </c>
      <c r="B7" s="20" t="s">
        <v>7</v>
      </c>
      <c r="C7" s="21" t="s">
        <v>8</v>
      </c>
      <c r="D7" s="21" t="s">
        <v>9</v>
      </c>
      <c r="E7" s="24">
        <f t="shared" ref="E7:E17" si="0">SUM(F7:AO7)</f>
        <v>57439230290</v>
      </c>
      <c r="F7" s="12"/>
      <c r="G7" s="12"/>
      <c r="H7" s="12"/>
      <c r="I7" s="12"/>
      <c r="J7" s="12"/>
      <c r="K7" s="13">
        <f>'[1]POAI 2023 PCJIC'!$G$8</f>
        <v>5265575256</v>
      </c>
      <c r="L7" s="13">
        <f>'[1]POAI 2023 PCJIC'!$G$9</f>
        <v>8139492412</v>
      </c>
      <c r="M7" s="13">
        <f>'[1]POAI 2023 PCJIC'!$G$6+'[1]POAI 2023 PCJIC'!$G$7</f>
        <v>44034162622</v>
      </c>
      <c r="N7" s="12"/>
      <c r="O7" s="12"/>
      <c r="P7" s="12"/>
      <c r="Q7" s="12"/>
      <c r="R7" s="13"/>
      <c r="S7" s="13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4"/>
    </row>
    <row r="8" spans="1:41" s="3" customFormat="1" ht="56.25" x14ac:dyDescent="0.25">
      <c r="A8" s="9">
        <v>2</v>
      </c>
      <c r="B8" s="20" t="s">
        <v>10</v>
      </c>
      <c r="C8" s="21" t="s">
        <v>8</v>
      </c>
      <c r="D8" s="22" t="s">
        <v>11</v>
      </c>
      <c r="E8" s="24">
        <f t="shared" si="0"/>
        <v>1666128604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f>'[1]POAI 2023 PCJIC'!$G$11</f>
        <v>266990255.99999997</v>
      </c>
      <c r="S8" s="13"/>
      <c r="T8" s="13">
        <f>'[2]Borrador Balance 2022'!$L$9+'[2]Borrador Balance 2022'!$L$10</f>
        <v>61215312</v>
      </c>
      <c r="U8" s="12"/>
      <c r="V8" s="12">
        <f>'[3]RP INV'!$D$2</f>
        <v>140000000</v>
      </c>
      <c r="W8" s="12">
        <f>'[2]Borrador Balance 2022'!$L$11</f>
        <v>44456051</v>
      </c>
      <c r="X8" s="12"/>
      <c r="Y8" s="12"/>
      <c r="Z8" s="12"/>
      <c r="AA8" s="12"/>
      <c r="AB8" s="12"/>
      <c r="AC8" s="12">
        <f>'[2]Borrador Balance 2022'!$L$12</f>
        <v>511809279</v>
      </c>
      <c r="AD8" s="12">
        <f>'[3]RP INV'!$D$3</f>
        <v>352600130</v>
      </c>
      <c r="AE8" s="12">
        <f>'[2]Borrador Balance 2022'!$L$13</f>
        <v>289057576</v>
      </c>
      <c r="AF8" s="13"/>
      <c r="AG8" s="13"/>
      <c r="AH8" s="12"/>
      <c r="AI8" s="12"/>
      <c r="AJ8" s="12"/>
      <c r="AK8" s="12"/>
      <c r="AL8" s="12"/>
      <c r="AM8" s="12"/>
      <c r="AN8" s="12"/>
      <c r="AO8" s="15"/>
    </row>
    <row r="9" spans="1:41" s="3" customFormat="1" ht="67.5" x14ac:dyDescent="0.25">
      <c r="A9" s="9">
        <v>3</v>
      </c>
      <c r="B9" s="23" t="s">
        <v>12</v>
      </c>
      <c r="C9" s="21" t="s">
        <v>8</v>
      </c>
      <c r="D9" s="37" t="s">
        <v>66</v>
      </c>
      <c r="E9" s="24">
        <f t="shared" si="0"/>
        <v>1917986751</v>
      </c>
      <c r="F9" s="12"/>
      <c r="G9" s="12"/>
      <c r="H9" s="12"/>
      <c r="I9" s="12"/>
      <c r="J9" s="12"/>
      <c r="K9" s="12"/>
      <c r="L9" s="12"/>
      <c r="M9" s="12"/>
      <c r="N9" s="13">
        <f>'[1]POAI 2023 PCJIC'!$G$14+'[1]POAI 2023 PCJIC'!$G$17</f>
        <v>100000000</v>
      </c>
      <c r="O9" s="13">
        <f>'[2]Borrador Balance 2022'!$L$24+'[2]Borrador Balance 2022'!$L$25</f>
        <v>73572966</v>
      </c>
      <c r="P9" s="12"/>
      <c r="Q9" s="12"/>
      <c r="R9" s="13">
        <f>'[1]POAI 2023 PCJIC'!$G$15+'[1]POAI 2023 PCJIC'!$G$18+'[1]POAI 2023 PCJIC'!$G$20</f>
        <v>1125060512</v>
      </c>
      <c r="S9" s="13">
        <f>'[3]RP INV'!$D$4</f>
        <v>11984400</v>
      </c>
      <c r="T9" s="30">
        <f>'[2]Borrador Balance 2022'!$L$18+'[2]Borrador Balance 2022'!$L$26+'[2]Borrador Balance 2022'!$L$27+'[2]Borrador Balance 2022'!$L$33+'[2]Borrador Balance 2022'!$L$34</f>
        <v>213488830</v>
      </c>
      <c r="U9" s="13">
        <f>'[1]POAI 2023 PCJIC'!$G$16+'[1]POAI 2023 PCJIC'!$G$19</f>
        <v>350000000</v>
      </c>
      <c r="V9" s="13"/>
      <c r="W9" s="13">
        <f>'[2]Borrador Balance 2022'!$L$28+'[2]Borrador Balance 2022'!$L$29+'[2]Borrador Balance 2022'!$L$35</f>
        <v>43880043</v>
      </c>
      <c r="X9" s="13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4"/>
    </row>
    <row r="10" spans="1:41" s="3" customFormat="1" ht="112.5" x14ac:dyDescent="0.25">
      <c r="A10" s="9">
        <v>4</v>
      </c>
      <c r="B10" s="25" t="s">
        <v>13</v>
      </c>
      <c r="C10" s="21" t="s">
        <v>8</v>
      </c>
      <c r="D10" s="38" t="s">
        <v>67</v>
      </c>
      <c r="E10" s="24">
        <f t="shared" si="0"/>
        <v>1350519194.7801409</v>
      </c>
      <c r="F10" s="12"/>
      <c r="G10" s="12"/>
      <c r="H10" s="12"/>
      <c r="I10" s="12"/>
      <c r="J10" s="12"/>
      <c r="K10" s="12"/>
      <c r="L10" s="12"/>
      <c r="M10" s="12"/>
      <c r="N10" s="13">
        <f>'[1]POAI 2023 PCJIC'!$G$24</f>
        <v>100000000</v>
      </c>
      <c r="O10" s="13">
        <f>'[2]Borrador Balance 2022'!$L$45+'[2]Borrador Balance 2022'!$L$46</f>
        <v>46531779</v>
      </c>
      <c r="P10" s="12"/>
      <c r="Q10" s="12"/>
      <c r="R10" s="13">
        <f>'[1]POAI 2023 PCJIC'!$G$22+'[1]POAI 2023 PCJIC'!$G$23</f>
        <v>877038021.78014088</v>
      </c>
      <c r="S10" s="13"/>
      <c r="T10" s="13">
        <f>'[2]Borrador Balance 2022'!$L$41+'[2]Borrador Balance 2022'!$L$42+'[2]Borrador Balance 2022'!$L$47</f>
        <v>82856902</v>
      </c>
      <c r="U10" s="13">
        <f>'[1]POAI 2023 PCJIC'!$G$25</f>
        <v>100000000</v>
      </c>
      <c r="V10" s="13"/>
      <c r="W10" s="13">
        <f>'[2]Borrador Balance 2022'!$L$48+'[2]Borrador Balance 2022'!$L$49</f>
        <v>60746394</v>
      </c>
      <c r="X10" s="13"/>
      <c r="Y10" s="12"/>
      <c r="Z10" s="12"/>
      <c r="AA10" s="12"/>
      <c r="AB10" s="12"/>
      <c r="AC10" s="12"/>
      <c r="AD10" s="12">
        <f>'[3]RP INV'!$D$5</f>
        <v>43885891</v>
      </c>
      <c r="AE10" s="12">
        <f>'[2]Borrador Balance 2022'!$L$43</f>
        <v>39323159</v>
      </c>
      <c r="AF10" s="12"/>
      <c r="AG10" s="12"/>
      <c r="AH10" s="12"/>
      <c r="AI10" s="12"/>
      <c r="AJ10" s="12"/>
      <c r="AK10" s="12">
        <f>'[1]POAI 2023 PCJIC'!$G$26</f>
        <v>1000</v>
      </c>
      <c r="AL10" s="12">
        <f>'[2]Borrador Balance 2022'!$L$51</f>
        <v>59676</v>
      </c>
      <c r="AM10" s="12">
        <f>'[1]POAI 2023 PCJIC'!$G$27</f>
        <v>1000</v>
      </c>
      <c r="AN10" s="12">
        <f>'[2]Borrador Balance 2022'!$L$53</f>
        <v>75372</v>
      </c>
      <c r="AO10" s="17"/>
    </row>
    <row r="11" spans="1:41" ht="45" x14ac:dyDescent="0.2">
      <c r="A11" s="9">
        <v>5</v>
      </c>
      <c r="B11" s="26" t="s">
        <v>14</v>
      </c>
      <c r="C11" s="21" t="s">
        <v>8</v>
      </c>
      <c r="D11" s="27" t="s">
        <v>15</v>
      </c>
      <c r="E11" s="24">
        <f t="shared" si="0"/>
        <v>2045408534.3602817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'[1]POAI 2023 PCJIC'!$G$29</f>
        <v>1117851626.3602817</v>
      </c>
      <c r="S11" s="13">
        <f>'[3]RP INV'!$D$6</f>
        <v>12803245</v>
      </c>
      <c r="T11" s="13">
        <f>'[2]Borrador Balance 2022'!$L$55+'[2]Borrador Balance 2022'!$L$56</f>
        <v>178026979</v>
      </c>
      <c r="U11" s="13">
        <f>'[1]POAI 2023 PCJIC'!$G$30</f>
        <v>260000000</v>
      </c>
      <c r="V11" s="13"/>
      <c r="W11" s="13">
        <f>'[2]Borrador Balance 2022'!$L$57+'[2]Borrador Balance 2022'!$L$58</f>
        <v>49096480</v>
      </c>
      <c r="X11" s="13">
        <v>280000000</v>
      </c>
      <c r="Y11" s="16"/>
      <c r="Z11" s="16"/>
      <c r="AA11" s="12"/>
      <c r="AB11" s="12"/>
      <c r="AC11" s="12">
        <f>'[2]Borrador Balance 2022'!$L$59</f>
        <v>37042705</v>
      </c>
      <c r="AD11" s="12">
        <f>'[3]RP INV'!$D$7</f>
        <v>86772981</v>
      </c>
      <c r="AE11" s="12">
        <f>'[2]Borrador Balance 2022'!$L$60</f>
        <v>23814518</v>
      </c>
      <c r="AF11" s="13"/>
      <c r="AG11" s="13"/>
      <c r="AH11" s="12"/>
      <c r="AI11" s="12"/>
      <c r="AJ11" s="12"/>
      <c r="AK11" s="12"/>
      <c r="AL11" s="12"/>
      <c r="AM11" s="12"/>
      <c r="AN11" s="12"/>
      <c r="AO11" s="14"/>
    </row>
    <row r="12" spans="1:41" ht="67.5" x14ac:dyDescent="0.2">
      <c r="A12" s="9">
        <v>6</v>
      </c>
      <c r="B12" s="26" t="s">
        <v>16</v>
      </c>
      <c r="C12" s="21" t="s">
        <v>17</v>
      </c>
      <c r="D12" s="21" t="s">
        <v>68</v>
      </c>
      <c r="E12" s="24">
        <f t="shared" si="0"/>
        <v>26694383714.66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>
        <f>'[1]POAI 2023 PCJIC'!$G$33</f>
        <v>362097228.79999995</v>
      </c>
      <c r="S12" s="13"/>
      <c r="T12" s="13">
        <f>'[2]Borrador Balance 2022'!$L$64+'[2]Borrador Balance 2022'!$L$65</f>
        <v>249988841</v>
      </c>
      <c r="U12" s="12"/>
      <c r="V12" s="12"/>
      <c r="W12" s="12">
        <v>0</v>
      </c>
      <c r="X12" s="12"/>
      <c r="Y12" s="16"/>
      <c r="Z12" s="16"/>
      <c r="AA12" s="12"/>
      <c r="AB12" s="12"/>
      <c r="AC12" s="12"/>
      <c r="AD12" s="12"/>
      <c r="AE12" s="12"/>
      <c r="AF12" s="13">
        <f>'[1]POAI 2023 PCJIC'!$G$34+'[1]POAI 2023 PCJIC'!$G$35</f>
        <v>1049999999.9999999</v>
      </c>
      <c r="AG12" s="13">
        <f>'[2]Borrador Balance 2022'!$L$66</f>
        <v>1137031161.5899999</v>
      </c>
      <c r="AH12" s="36">
        <f>'[1]POAI 2023 PCJIC'!$G$32+5385935481</f>
        <v>20385935481</v>
      </c>
      <c r="AI12" s="13"/>
      <c r="AJ12" s="13">
        <f>'[2]Borrador Balance 2022'!$L$62</f>
        <v>3509331002.27</v>
      </c>
      <c r="AK12" s="12"/>
      <c r="AL12" s="12"/>
      <c r="AM12" s="12"/>
      <c r="AN12" s="12"/>
      <c r="AO12" s="14"/>
    </row>
    <row r="13" spans="1:41" ht="78.75" x14ac:dyDescent="0.2">
      <c r="A13" s="9">
        <v>7</v>
      </c>
      <c r="B13" s="26" t="s">
        <v>18</v>
      </c>
      <c r="C13" s="21" t="s">
        <v>8</v>
      </c>
      <c r="D13" s="21" t="s">
        <v>19</v>
      </c>
      <c r="E13" s="24">
        <f t="shared" si="0"/>
        <v>769450345.79999995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>
        <f>'[1]POAI 2023 PCJIC'!$G$37</f>
        <v>572554956.79999995</v>
      </c>
      <c r="S13" s="13"/>
      <c r="T13" s="13">
        <f>'[2]Borrador Balance 2022'!$L$68+'[2]Borrador Balance 2022'!$L$69+'[2]Borrador Balance 2022'!$M$69</f>
        <v>131103093</v>
      </c>
      <c r="U13" s="12"/>
      <c r="V13" s="12"/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>
        <f>'[2]Borrador Balance 2022'!$L$70+'[2]Borrador Balance 2022'!$L$71</f>
        <v>55989496</v>
      </c>
      <c r="AH13" s="12"/>
      <c r="AI13" s="12">
        <f>'[3]RP INV'!$D$8</f>
        <v>9802800</v>
      </c>
      <c r="AJ13" s="12"/>
      <c r="AK13" s="12"/>
      <c r="AL13" s="12"/>
      <c r="AM13" s="12"/>
      <c r="AN13" s="12"/>
      <c r="AO13" s="15"/>
    </row>
    <row r="14" spans="1:41" ht="67.5" x14ac:dyDescent="0.2">
      <c r="A14" s="9">
        <v>8</v>
      </c>
      <c r="B14" s="26" t="s">
        <v>20</v>
      </c>
      <c r="C14" s="21" t="s">
        <v>21</v>
      </c>
      <c r="D14" s="21" t="s">
        <v>69</v>
      </c>
      <c r="E14" s="24">
        <f>SUM(F14:AO14)</f>
        <v>7754515706.0225201</v>
      </c>
      <c r="F14" s="13">
        <f>'[1]POAI 2023 PCJIC'!$G$45</f>
        <v>1422880754.2233815</v>
      </c>
      <c r="G14" s="13">
        <f>'[1]POAI 2023 PCJIC'!$G$46</f>
        <v>200000000</v>
      </c>
      <c r="H14" s="13">
        <f>'[1]POAI 2023 PCJIC'!$G$47</f>
        <v>33240335</v>
      </c>
      <c r="I14" s="13">
        <v>1000</v>
      </c>
      <c r="J14" s="13">
        <f>'[2]Borrador Balance 2022'!$L$92+'[2]Borrador Balance 2022'!$L$93+'[2]Borrador Balance 2022'!$L$94+'[2]Borrador Balance 2022'!$L$95</f>
        <v>2325030205.1800003</v>
      </c>
      <c r="K14" s="12"/>
      <c r="L14" s="12"/>
      <c r="M14" s="12"/>
      <c r="N14" s="12"/>
      <c r="O14" s="12"/>
      <c r="P14" s="12"/>
      <c r="Q14" s="12"/>
      <c r="R14" s="13">
        <f>'[1]POAI 2023 PCJIC'!$G$40+'[1]POAI 2023 PCJIC'!$G$41+'[1]POAI 2023 PCJIC'!$G$43</f>
        <v>640887555.16164935</v>
      </c>
      <c r="S14" s="13"/>
      <c r="T14" s="13">
        <f>'[2]Borrador Balance 2022'!$L$77+'[2]Borrador Balance 2022'!$L$78+'[2]Borrador Balance 2022'!$L$83+'[2]Borrador Balance 2022'!$L$84+'[2]Borrador Balance 2022'!$M$75+'[2]Borrador Balance 2022'!$M$83</f>
        <v>1673585960</v>
      </c>
      <c r="U14" s="12"/>
      <c r="V14" s="12"/>
      <c r="W14" s="12">
        <v>0</v>
      </c>
      <c r="X14" s="12"/>
      <c r="Y14" s="13">
        <f>'[1]POAI 2023 PCJIC'!$G$39+'[1]POAI 2023 PCJIC'!$G$42+'[1]POAI 2023 PCJIC'!$G$44</f>
        <v>1051474788.8774894</v>
      </c>
      <c r="Z14" s="13">
        <f>'[2]Borrador Balance 2022'!$L$73+'[2]Borrador Balance 2022'!$L$74+'[2]Borrador Balance 2022'!$L$79+'[2]Borrador Balance 2022'!$L$80+'[2]Borrador Balance 2022'!$L$85+'[2]Borrador Balance 2022'!$L$86</f>
        <v>405211177.57999998</v>
      </c>
      <c r="AA14" s="12"/>
      <c r="AB14" s="12"/>
      <c r="AC14" s="12"/>
      <c r="AD14" s="12"/>
      <c r="AE14" s="12">
        <f>'[2]Borrador Balance 2022'!$L$81+'[2]Borrador Balance 2022'!$L$88</f>
        <v>2203930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5"/>
    </row>
    <row r="15" spans="1:41" ht="67.5" x14ac:dyDescent="0.2">
      <c r="A15" s="9">
        <v>9</v>
      </c>
      <c r="B15" s="26" t="s">
        <v>22</v>
      </c>
      <c r="C15" s="21" t="s">
        <v>21</v>
      </c>
      <c r="D15" s="21" t="s">
        <v>23</v>
      </c>
      <c r="E15" s="24">
        <f t="shared" si="0"/>
        <v>6224389781.2600002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>'[1]POAI 2023 PCJIC'!$G$50</f>
        <v>1000</v>
      </c>
      <c r="Q15" s="13">
        <f>'[2]Borrador Balance 2022'!$L$98</f>
        <v>10595642.57</v>
      </c>
      <c r="R15" s="12">
        <f>'[1]POAI 2023 PCJIC'!$G$51</f>
        <v>2179419811</v>
      </c>
      <c r="S15" s="12">
        <f>'[3]RP INV'!$D$9</f>
        <v>101767198</v>
      </c>
      <c r="T15" s="12">
        <f>'[2]Borrador Balance 2022'!$M$99</f>
        <v>600000000</v>
      </c>
      <c r="U15" s="12"/>
      <c r="V15" s="12">
        <f>'[3]RP INV'!$D$10</f>
        <v>230000000</v>
      </c>
      <c r="W15" s="12">
        <f>'[2]Borrador Balance 2022'!$L$101</f>
        <v>1007509047</v>
      </c>
      <c r="X15" s="12"/>
      <c r="Y15" s="12"/>
      <c r="Z15" s="12"/>
      <c r="AA15" s="12"/>
      <c r="AB15" s="12">
        <f>'[3]RP INV'!$D$11</f>
        <v>53847677</v>
      </c>
      <c r="AC15" s="12">
        <f>'[2]Borrador Balance 2022'!$L$102</f>
        <v>309202374.51999998</v>
      </c>
      <c r="AD15" s="35"/>
      <c r="AE15" s="12">
        <f>'[2]Borrador Balance 2022'!$L$103+'[2]Borrador Balance 2022'!$L$104</f>
        <v>1732047031.1700001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4"/>
    </row>
    <row r="16" spans="1:41" ht="90" x14ac:dyDescent="0.2">
      <c r="A16" s="9">
        <v>10</v>
      </c>
      <c r="B16" s="26" t="s">
        <v>29</v>
      </c>
      <c r="C16" s="21" t="s">
        <v>24</v>
      </c>
      <c r="D16" s="28" t="s">
        <v>70</v>
      </c>
      <c r="E16" s="24">
        <f t="shared" si="0"/>
        <v>6701643212.6563339</v>
      </c>
      <c r="F16" s="12"/>
      <c r="G16" s="12"/>
      <c r="H16" s="12"/>
      <c r="I16" s="12"/>
      <c r="J16" s="12"/>
      <c r="K16" s="12"/>
      <c r="L16" s="12"/>
      <c r="M16" s="12"/>
      <c r="N16" s="13">
        <f>'[1]POAI 2023 PCJIC'!$G$53+'[1]POAI 2023 PCJIC'!$G$58</f>
        <v>1059246906</v>
      </c>
      <c r="O16" s="13"/>
      <c r="P16" s="18"/>
      <c r="Q16" s="18"/>
      <c r="R16" s="12">
        <f>'[1]POAI 2023 PCJIC'!$G$54+'[1]POAI 2023 PCJIC'!$G$57</f>
        <v>987086290</v>
      </c>
      <c r="S16" s="12">
        <f>'[3]RP INV'!$D$13</f>
        <v>213780111</v>
      </c>
      <c r="T16" s="12">
        <f>'[2]Borrador Balance 2022'!$L$109+'[2]Borrador Balance 2022'!$L$119+'[2]Borrador Balance 2022'!$L$120+'[2]Borrador Balance 2022'!$L$122+'[2]Borrador Balance 2022'!$L$127</f>
        <v>1063959661</v>
      </c>
      <c r="U16" s="13">
        <f>'[1]POAI 2023 PCJIC'!$G$55+'[1]POAI 2023 PCJIC'!$G$59</f>
        <v>1054488506.196334</v>
      </c>
      <c r="V16" s="13">
        <f>'[3]RP INV'!$D$12</f>
        <v>1061487288</v>
      </c>
      <c r="W16" s="13">
        <f>'[2]Borrador Balance 2022'!$L$110+'[2]Borrador Balance 2022'!$L$125</f>
        <v>445871414.45999998</v>
      </c>
      <c r="X16" s="13">
        <v>493288161</v>
      </c>
      <c r="Y16" s="18"/>
      <c r="Z16" s="18"/>
      <c r="AA16" s="13">
        <f>'[1]POAI 2023 PCJIC'!$G$56</f>
        <v>946920</v>
      </c>
      <c r="AB16" s="13">
        <f>'[3]RP INV'!$D$14</f>
        <v>321487955</v>
      </c>
      <c r="AC16" s="13"/>
      <c r="AD16" s="35"/>
      <c r="AE16" s="13"/>
      <c r="AF16" s="12"/>
      <c r="AG16" s="12"/>
      <c r="AH16" s="12"/>
      <c r="AI16" s="12"/>
      <c r="AJ16" s="12"/>
      <c r="AK16" s="12"/>
      <c r="AL16" s="12"/>
      <c r="AM16" s="12"/>
      <c r="AN16" s="12"/>
      <c r="AO16" s="14"/>
    </row>
    <row r="17" spans="1:41" ht="67.5" x14ac:dyDescent="0.2">
      <c r="A17" s="9">
        <v>11</v>
      </c>
      <c r="B17" s="26" t="s">
        <v>25</v>
      </c>
      <c r="C17" s="21" t="s">
        <v>8</v>
      </c>
      <c r="D17" s="28" t="s">
        <v>26</v>
      </c>
      <c r="E17" s="24">
        <f t="shared" si="0"/>
        <v>226370156.72999999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>
        <f>'[1]POAI 2023 PCJIC'!$G$61</f>
        <v>138480259.72999999</v>
      </c>
      <c r="S17" s="13"/>
      <c r="T17" s="13">
        <f>'[2]Borrador Balance 2022'!$L$130+'[2]Borrador Balance 2022'!$L$131</f>
        <v>87889897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4"/>
    </row>
    <row r="18" spans="1:41" s="7" customFormat="1" ht="15" x14ac:dyDescent="0.25">
      <c r="A18" s="41" t="s">
        <v>27</v>
      </c>
      <c r="B18" s="41"/>
      <c r="C18" s="41"/>
      <c r="D18" s="41"/>
      <c r="E18" s="29">
        <f>SUM(E7:E17)</f>
        <v>112790026291.26927</v>
      </c>
      <c r="F18" s="29">
        <f t="shared" ref="F18:AN18" si="1">SUM(F7:F17)</f>
        <v>1422880754.2233815</v>
      </c>
      <c r="G18" s="29">
        <f t="shared" si="1"/>
        <v>200000000</v>
      </c>
      <c r="H18" s="29">
        <f t="shared" si="1"/>
        <v>33240335</v>
      </c>
      <c r="I18" s="29">
        <f t="shared" si="1"/>
        <v>1000</v>
      </c>
      <c r="J18" s="32">
        <f t="shared" si="1"/>
        <v>2325030205.1800003</v>
      </c>
      <c r="K18" s="29">
        <f t="shared" si="1"/>
        <v>5265575256</v>
      </c>
      <c r="L18" s="29">
        <f t="shared" si="1"/>
        <v>8139492412</v>
      </c>
      <c r="M18" s="29">
        <f t="shared" si="1"/>
        <v>44034162622</v>
      </c>
      <c r="N18" s="29">
        <f t="shared" si="1"/>
        <v>1259246906</v>
      </c>
      <c r="O18" s="32">
        <f t="shared" si="1"/>
        <v>120104745</v>
      </c>
      <c r="P18" s="29">
        <f t="shared" si="1"/>
        <v>1000</v>
      </c>
      <c r="Q18" s="32">
        <f t="shared" si="1"/>
        <v>10595642.57</v>
      </c>
      <c r="R18" s="29">
        <f t="shared" si="1"/>
        <v>8267466517.6320724</v>
      </c>
      <c r="S18" s="34">
        <f t="shared" si="1"/>
        <v>340334954</v>
      </c>
      <c r="T18" s="32">
        <f t="shared" si="1"/>
        <v>4342115475</v>
      </c>
      <c r="U18" s="29">
        <f t="shared" si="1"/>
        <v>1764488506.1963339</v>
      </c>
      <c r="V18" s="34">
        <f t="shared" si="1"/>
        <v>1431487288</v>
      </c>
      <c r="W18" s="32">
        <f t="shared" si="1"/>
        <v>1651559429.46</v>
      </c>
      <c r="X18" s="40">
        <f t="shared" si="1"/>
        <v>773288161</v>
      </c>
      <c r="Y18" s="29">
        <f t="shared" si="1"/>
        <v>1051474788.8774894</v>
      </c>
      <c r="Z18" s="32">
        <f t="shared" si="1"/>
        <v>405211177.57999998</v>
      </c>
      <c r="AA18" s="29">
        <f t="shared" si="1"/>
        <v>946920</v>
      </c>
      <c r="AB18" s="34">
        <f t="shared" si="1"/>
        <v>375335632</v>
      </c>
      <c r="AC18" s="32">
        <f t="shared" si="1"/>
        <v>858054358.51999998</v>
      </c>
      <c r="AD18" s="34">
        <f t="shared" si="1"/>
        <v>483259002</v>
      </c>
      <c r="AE18" s="32">
        <f t="shared" si="1"/>
        <v>2086446214.1700001</v>
      </c>
      <c r="AF18" s="29">
        <f t="shared" si="1"/>
        <v>1049999999.9999999</v>
      </c>
      <c r="AG18" s="32">
        <f t="shared" si="1"/>
        <v>1193020657.5899999</v>
      </c>
      <c r="AH18" s="29">
        <f t="shared" si="1"/>
        <v>20385935481</v>
      </c>
      <c r="AI18" s="34">
        <f t="shared" si="1"/>
        <v>9802800</v>
      </c>
      <c r="AJ18" s="32">
        <f t="shared" si="1"/>
        <v>3509331002.27</v>
      </c>
      <c r="AK18" s="29">
        <f t="shared" si="1"/>
        <v>1000</v>
      </c>
      <c r="AL18" s="32">
        <f t="shared" si="1"/>
        <v>59676</v>
      </c>
      <c r="AM18" s="29">
        <f t="shared" si="1"/>
        <v>1000</v>
      </c>
      <c r="AN18" s="32">
        <f t="shared" si="1"/>
        <v>75372</v>
      </c>
      <c r="AO18" s="10"/>
    </row>
    <row r="19" spans="1:41" x14ac:dyDescent="0.2">
      <c r="S19" s="11">
        <f>R18+T18</f>
        <v>12609581992.632072</v>
      </c>
    </row>
  </sheetData>
  <mergeCells count="11">
    <mergeCell ref="A18:D18"/>
    <mergeCell ref="AO2:AO4"/>
    <mergeCell ref="B1:C4"/>
    <mergeCell ref="A5:A6"/>
    <mergeCell ref="AO5:AO6"/>
    <mergeCell ref="E5:E6"/>
    <mergeCell ref="B5:B6"/>
    <mergeCell ref="C5:C6"/>
    <mergeCell ref="D5:D6"/>
    <mergeCell ref="F5:AN5"/>
    <mergeCell ref="D1:AN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9" fitToWidth="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2023 Mod 02</vt:lpstr>
      <vt:lpstr>'POAI 2023 Mod 02'!Área_de_impresión</vt:lpstr>
      <vt:lpstr>'POAI 2023 Mod 02'!Títulos_a_imprimir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2023-03-14T15:10:51Z</cp:lastPrinted>
  <dcterms:created xsi:type="dcterms:W3CDTF">2010-09-16T13:59:32Z</dcterms:created>
  <dcterms:modified xsi:type="dcterms:W3CDTF">2023-11-29T23:14:25Z</dcterms:modified>
</cp:coreProperties>
</file>