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DONDE JUAN\POAI 2022\FPL38\POAI inicial\"/>
    </mc:Choice>
  </mc:AlternateContent>
  <bookViews>
    <workbookView xWindow="0" yWindow="0" windowWidth="20490" windowHeight="7455" tabRatio="619"/>
  </bookViews>
  <sheets>
    <sheet name="POAI 2022" sheetId="4" r:id="rId1"/>
  </sheets>
  <externalReferences>
    <externalReference r:id="rId2"/>
    <externalReference r:id="rId3"/>
  </externalReferences>
  <definedNames>
    <definedName name="_xlnm._FilterDatabase" localSheetId="0" hidden="1">'POAI 2022'!$A$6:$AB$18</definedName>
    <definedName name="_xlnm.Print_Area" localSheetId="0">'POAI 2022'!$A$1:$AB$20</definedName>
    <definedName name="_xlnm.Print_Titles" localSheetId="0">'POAI 2022'!$B:$C,'POAI 2022'!$5:$6</definedName>
  </definedNames>
  <calcPr calcId="152511"/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F15" i="4"/>
  <c r="F17" i="4"/>
  <c r="F16" i="4"/>
  <c r="F18" i="4" l="1"/>
  <c r="S16" i="4" l="1"/>
  <c r="L7" i="4" l="1"/>
  <c r="AA18" i="4" l="1"/>
  <c r="AA23" i="4" s="1"/>
  <c r="Z18" i="4"/>
  <c r="Z23" i="4" s="1"/>
  <c r="Y18" i="4"/>
  <c r="Y23" i="4" s="1"/>
  <c r="W18" i="4"/>
  <c r="W23" i="4" s="1"/>
  <c r="V18" i="4"/>
  <c r="V23" i="4" s="1"/>
  <c r="T18" i="4"/>
  <c r="T23" i="4" s="1"/>
  <c r="R18" i="4"/>
  <c r="R23" i="4" s="1"/>
  <c r="P18" i="4"/>
  <c r="P23" i="4" s="1"/>
  <c r="O18" i="4"/>
  <c r="O23" i="4" s="1"/>
  <c r="N18" i="4"/>
  <c r="N23" i="4" s="1"/>
  <c r="K18" i="4"/>
  <c r="K23" i="4" s="1"/>
  <c r="J18" i="4"/>
  <c r="J23" i="4" s="1"/>
  <c r="I18" i="4"/>
  <c r="I23" i="4" s="1"/>
  <c r="H18" i="4"/>
  <c r="H23" i="4" s="1"/>
  <c r="G18" i="4"/>
  <c r="G23" i="4" s="1"/>
  <c r="Q17" i="4"/>
  <c r="Q16" i="4"/>
  <c r="M16" i="4"/>
  <c r="M18" i="4" s="1"/>
  <c r="M23" i="4" s="1"/>
  <c r="Q15" i="4"/>
  <c r="U14" i="4"/>
  <c r="U18" i="4" s="1"/>
  <c r="U23" i="4" s="1"/>
  <c r="Q14" i="4"/>
  <c r="Q13" i="4"/>
  <c r="X12" i="4"/>
  <c r="Q12" i="4"/>
  <c r="Q11" i="4"/>
  <c r="Q10" i="4"/>
  <c r="S9" i="4"/>
  <c r="Q9" i="4"/>
  <c r="X8" i="4"/>
  <c r="Q8" i="4"/>
  <c r="L18" i="4"/>
  <c r="S18" i="4" l="1"/>
  <c r="S23" i="4" s="1"/>
  <c r="Q18" i="4"/>
  <c r="Q23" i="4" s="1"/>
  <c r="X18" i="4"/>
  <c r="X23" i="4" s="1"/>
  <c r="L23" i="4"/>
</calcChain>
</file>

<file path=xl/sharedStrings.xml><?xml version="1.0" encoding="utf-8"?>
<sst xmlns="http://schemas.openxmlformats.org/spreadsheetml/2006/main" count="75" uniqueCount="66">
  <si>
    <t>Nro.</t>
  </si>
  <si>
    <t>CENTRO DE COSTOS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</si>
  <si>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</si>
  <si>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</si>
  <si>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</si>
  <si>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</si>
  <si>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</si>
  <si>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</si>
  <si>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ASIGNACIÓN AÑO 2022</t>
  </si>
  <si>
    <t>Recursos F.B.S.L.
(2702)</t>
  </si>
  <si>
    <t>F.C aporte para el FBSL
(1010)</t>
  </si>
  <si>
    <t>F.C inversión aporte para el FBSL
(1011)</t>
  </si>
  <si>
    <t>Aportes ordinarios departamento
(1010)</t>
  </si>
  <si>
    <t>Aportes ordinarios departamento
(2052)</t>
  </si>
  <si>
    <t>Estampilla Poli - Rionegro
(2706)</t>
  </si>
  <si>
    <t>REND. FONDOS ESPEC. EST. POLITECNICA RIONEG</t>
  </si>
  <si>
    <t>Estampilla Poli - Girardota
(2714)</t>
  </si>
  <si>
    <t>REND. ESTAMPILLA GIRARDOTA</t>
  </si>
  <si>
    <t>Estampilla Politécnico
(2705)</t>
  </si>
  <si>
    <t>REND. FONDOS ESPEC. EST. POLITECNICA</t>
  </si>
  <si>
    <t>Estampilla Prodesarrollo de Antioquia 
(2020)</t>
  </si>
  <si>
    <t>REND. FONDOS ESPEC. EST. PRODESARROLLO</t>
  </si>
  <si>
    <t>Devolución I.V.A.
(2710)</t>
  </si>
  <si>
    <t>REND. FONDOS ESPEC. DEVOLUCION I.V.A.</t>
  </si>
  <si>
    <t>Recursos CREE (Rendimientos 2022)</t>
  </si>
  <si>
    <t>Excedentes de Extensión 
(2710)</t>
  </si>
  <si>
    <t>Administración de Convenios
(4400)</t>
  </si>
  <si>
    <t>REND. FONDOS ESPEC. APARTADÓ (2701)</t>
  </si>
  <si>
    <t xml:space="preserve">REND. FONDOS ESPEC. RIONEGRO
(2704) 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</si>
  <si>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</si>
  <si>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</si>
  <si>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</si>
  <si>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20510701</t>
  </si>
  <si>
    <t>Fortalecimiento del proceso de aseguramiento de la calidad en el PCJIC, que redunde en el reconocimiento público de alta calidad Medellín</t>
  </si>
  <si>
    <t>COORDINACIÓN AUTOEVALUACIÓN ACADÉMICA</t>
  </si>
  <si>
    <t>20511501</t>
  </si>
  <si>
    <t>Mejoramiento de los servicios de biblioteca, gestión documental y laboratorio del Politécnico Colombiano Jaime Isaza Cadavid en Medellín, Bello, Apartadó, Rionegro</t>
  </si>
  <si>
    <t>COORDINACIÓN BIBLIOTECA</t>
  </si>
  <si>
    <t>20511301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</si>
  <si>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</si>
  <si>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</si>
  <si>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</si>
  <si>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20610803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</si>
  <si>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</si>
  <si>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</si>
  <si>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</si>
  <si>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42116701
ADICIONAL CADA CONVENIO TIENE CENTRO DE COSTOS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</si>
  <si>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</si>
  <si>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</si>
  <si>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</si>
  <si>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</si>
  <si>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FACULTAD DE EDUCACIÓN FÍSICA, RECREACIÓN Y DEPORTES</t>
  </si>
  <si>
    <t>21414401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</si>
  <si>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</si>
  <si>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</si>
  <si>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31516501</t>
  </si>
  <si>
    <t>JEFE OFICINA ASESORA DE PLANEACIÓN</t>
  </si>
  <si>
    <t>OFICINA ASESORA DE PLANEACIÓN</t>
  </si>
  <si>
    <t>10310501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</si>
  <si>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</si>
  <si>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</si>
  <si>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PLAN OPERATIVO ANUAL DE INVERSIONES - POAI 
VIGENCIA 2022</t>
  </si>
  <si>
    <t>TOTAL POAI</t>
  </si>
  <si>
    <t>FUENTES DE INVERSIÓN PROGRAMADA 2022</t>
  </si>
  <si>
    <t>REND. FONDOS ESPEC. F.B.S.L.
(2702)</t>
  </si>
  <si>
    <t>Fortalecimiento de la gestión institucional y la infraestructura física de la sede y centros regionales del Politécnico Colombiano Jaime Isaza Cadavid en Medellín, Bello, Rionegro, Apartadó, Marinilla, San Jerónimo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</si>
</sst>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/>
    <xf numFmtId="0" fontId="2" fillId="0" borderId="0" xfId="7" applyAlignment="1">
      <alignment horizontal="center"/>
    </xf>
    <xf numFmtId="0" fontId="2" fillId="0" borderId="0" xfId="7" applyAlignment="1">
      <alignment horizontal="center" vertical="center" wrapText="1"/>
    </xf>
    <xf numFmtId="167" fontId="2" fillId="0" borderId="0" xfId="7" applyNumberFormat="1"/>
    <xf numFmtId="167" fontId="9" fillId="0" borderId="0" xfId="7" applyNumberFormat="1" applyFont="1" applyFill="1" applyBorder="1" applyAlignment="1">
      <alignment horizontal="center" vertical="center"/>
    </xf>
    <xf numFmtId="167" fontId="2" fillId="0" borderId="0" xfId="7" applyNumberFormat="1" applyBorder="1"/>
    <xf numFmtId="168" fontId="2" fillId="0" borderId="0" xfId="7" applyNumberFormat="1"/>
    <xf numFmtId="168" fontId="2" fillId="0" borderId="0" xfId="7" applyNumberFormat="1" applyFill="1"/>
    <xf numFmtId="49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13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0" fontId="14" fillId="5" borderId="3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4" fontId="15" fillId="0" borderId="1" xfId="7" applyNumberFormat="1" applyFont="1" applyFill="1" applyBorder="1" applyAlignment="1">
      <alignment horizontal="center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67" fontId="20" fillId="5" borderId="1" xfId="7" applyNumberFormat="1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9" fillId="0" borderId="11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9" fillId="5" borderId="1" xfId="7" applyFont="1" applyFill="1" applyBorder="1" applyAlignment="1">
      <alignment horizontal="center" vertical="center" wrapText="1"/>
    </xf>
    <xf numFmtId="0" fontId="19" fillId="5" borderId="3" xfId="7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9" fillId="3" borderId="1" xfId="7" applyNumberFormat="1" applyFont="1" applyFill="1" applyBorder="1" applyAlignment="1">
      <alignment horizontal="center" vertical="center" wrapText="1"/>
    </xf>
    <xf numFmtId="0" fontId="19" fillId="4" borderId="1" xfId="7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49357</xdr:colOff>
      <xdr:row>17</xdr:row>
      <xdr:rowOff>22812</xdr:rowOff>
    </xdr:from>
    <xdr:to>
      <xdr:col>27</xdr:col>
      <xdr:colOff>971550</xdr:colOff>
      <xdr:row>19</xdr:row>
      <xdr:rowOff>114289</xdr:rowOff>
    </xdr:to>
    <xdr:pic>
      <xdr:nvPicPr>
        <xdr:cNvPr id="4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6632" y="15329487"/>
          <a:ext cx="922193" cy="748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.%20A%20TRABAJADOS%20DONDE%20JUAN/POAI%202022/FPL38%20PLAN%20OPERATIVO%20ANUAL%20DE%20INVERSIONES%20-%20POAI%20Inicial%202022%20-%20Por%20componente%20interno%20-%20V3%20Techos%20Go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.%20A%20TRABAJADOS%20DONDE%20JUAN/POAI%202022/techos%20POAI%202022%20para%20distribu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1 PCJIC"/>
    </sheetNames>
    <sheetDataSet>
      <sheetData sheetId="0">
        <row r="7">
          <cell r="V7">
            <v>16730258172</v>
          </cell>
        </row>
        <row r="8">
          <cell r="V8">
            <v>7369924404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C3">
            <v>27382500000</v>
          </cell>
        </row>
        <row r="4">
          <cell r="C4">
            <v>24100182576</v>
          </cell>
        </row>
        <row r="5">
          <cell r="C5">
            <v>799357000</v>
          </cell>
        </row>
        <row r="6">
          <cell r="C6">
            <v>807160000</v>
          </cell>
        </row>
        <row r="7">
          <cell r="C7">
            <v>5387000</v>
          </cell>
        </row>
        <row r="8">
          <cell r="C8">
            <v>22838777000</v>
          </cell>
        </row>
        <row r="9">
          <cell r="C9">
            <v>179134000</v>
          </cell>
        </row>
        <row r="10">
          <cell r="C10">
            <v>22000000</v>
          </cell>
        </row>
        <row r="11">
          <cell r="C11">
            <v>1341112000</v>
          </cell>
        </row>
        <row r="12">
          <cell r="C12">
            <v>9551000</v>
          </cell>
        </row>
        <row r="13">
          <cell r="C13">
            <v>1673909278</v>
          </cell>
        </row>
        <row r="14">
          <cell r="C14">
            <v>36245000</v>
          </cell>
        </row>
        <row r="15">
          <cell r="C15">
            <v>6886295905</v>
          </cell>
        </row>
        <row r="16">
          <cell r="C16">
            <v>8168095</v>
          </cell>
        </row>
        <row r="17">
          <cell r="C17">
            <v>1014886000</v>
          </cell>
        </row>
        <row r="18">
          <cell r="C18">
            <v>29260000</v>
          </cell>
        </row>
        <row r="19">
          <cell r="C19">
            <v>56103000</v>
          </cell>
        </row>
        <row r="20">
          <cell r="C20">
            <v>126000</v>
          </cell>
        </row>
        <row r="21">
          <cell r="C21">
            <v>1000</v>
          </cell>
        </row>
        <row r="22">
          <cell r="C22">
            <v>6000</v>
          </cell>
        </row>
        <row r="23">
          <cell r="C23">
            <v>230962000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B23"/>
  <sheetViews>
    <sheetView showGridLines="0" tabSelected="1" zoomScaleNormal="100" zoomScalePageLayoutView="55" workbookViewId="0">
      <selection activeCell="D7" sqref="D7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7.42578125" style="2" customWidth="1"/>
    <col min="4" max="4" width="18.140625" style="2" bestFit="1" customWidth="1"/>
    <col min="5" max="5" width="13" style="2" customWidth="1"/>
    <col min="6" max="6" width="14.5703125" style="21" customWidth="1"/>
    <col min="7" max="7" width="13.7109375" style="4" customWidth="1"/>
    <col min="8" max="8" width="12.7109375" style="2" customWidth="1"/>
    <col min="9" max="9" width="11.42578125" style="5" customWidth="1"/>
    <col min="10" max="10" width="11" style="2" customWidth="1"/>
    <col min="11" max="11" width="14.5703125" style="2" customWidth="1"/>
    <col min="12" max="12" width="14.7109375" style="2" customWidth="1"/>
    <col min="13" max="13" width="13.5703125" style="2" customWidth="1"/>
    <col min="14" max="14" width="11.28515625" style="2" customWidth="1"/>
    <col min="15" max="15" width="11" style="2" customWidth="1"/>
    <col min="16" max="16" width="9" style="2" customWidth="1"/>
    <col min="17" max="17" width="13.5703125" style="2" customWidth="1"/>
    <col min="18" max="18" width="11.140625" style="2" customWidth="1"/>
    <col min="19" max="19" width="13.85546875" style="2" customWidth="1"/>
    <col min="20" max="20" width="11.140625" style="2" customWidth="1"/>
    <col min="21" max="21" width="12.28515625" style="2" customWidth="1"/>
    <col min="22" max="22" width="10.42578125" style="2" customWidth="1"/>
    <col min="23" max="24" width="12" style="2" customWidth="1"/>
    <col min="25" max="25" width="14.5703125" style="2" customWidth="1"/>
    <col min="26" max="26" width="8.42578125" style="2" customWidth="1"/>
    <col min="27" max="27" width="8.7109375" style="2" customWidth="1"/>
    <col min="28" max="28" width="15.140625" style="2" bestFit="1" customWidth="1"/>
    <col min="29" max="16384" width="11.42578125" style="1"/>
  </cols>
  <sheetData>
    <row r="1" spans="1:28" s="6" customFormat="1" ht="15" customHeight="1" x14ac:dyDescent="0.2">
      <c r="B1" s="61"/>
      <c r="C1" s="62"/>
      <c r="D1" s="52" t="s">
        <v>61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4"/>
      <c r="AB1" s="8" t="s">
        <v>3</v>
      </c>
    </row>
    <row r="2" spans="1:28" s="6" customFormat="1" ht="12.75" customHeight="1" x14ac:dyDescent="0.2">
      <c r="B2" s="63"/>
      <c r="C2" s="64"/>
      <c r="D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58" t="s">
        <v>5</v>
      </c>
    </row>
    <row r="3" spans="1:28" s="6" customFormat="1" ht="12.75" customHeight="1" x14ac:dyDescent="0.2">
      <c r="B3" s="63"/>
      <c r="C3" s="64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4"/>
      <c r="AB3" s="59"/>
    </row>
    <row r="4" spans="1:28" s="6" customFormat="1" ht="12.75" customHeight="1" x14ac:dyDescent="0.2">
      <c r="B4" s="65"/>
      <c r="C4" s="66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7"/>
      <c r="AB4" s="60"/>
    </row>
    <row r="5" spans="1:28" ht="12.75" customHeight="1" x14ac:dyDescent="0.2">
      <c r="A5" s="69" t="s">
        <v>0</v>
      </c>
      <c r="B5" s="69" t="s">
        <v>4</v>
      </c>
      <c r="C5" s="72" t="s">
        <v>6</v>
      </c>
      <c r="D5" s="69" t="s">
        <v>7</v>
      </c>
      <c r="E5" s="73" t="s">
        <v>1</v>
      </c>
      <c r="F5" s="71" t="s">
        <v>8</v>
      </c>
      <c r="G5" s="67" t="s">
        <v>63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8"/>
      <c r="AB5" s="70" t="s">
        <v>2</v>
      </c>
    </row>
    <row r="6" spans="1:28" ht="81" customHeight="1" x14ac:dyDescent="0.2">
      <c r="A6" s="69"/>
      <c r="B6" s="69"/>
      <c r="C6" s="72"/>
      <c r="D6" s="69"/>
      <c r="E6" s="74"/>
      <c r="F6" s="71"/>
      <c r="G6" s="31" t="s">
        <v>9</v>
      </c>
      <c r="H6" s="31" t="s">
        <v>10</v>
      </c>
      <c r="I6" s="31" t="s">
        <v>11</v>
      </c>
      <c r="J6" s="31" t="s">
        <v>64</v>
      </c>
      <c r="K6" s="31" t="s">
        <v>12</v>
      </c>
      <c r="L6" s="31" t="s">
        <v>13</v>
      </c>
      <c r="M6" s="31" t="s">
        <v>14</v>
      </c>
      <c r="N6" s="31" t="s">
        <v>15</v>
      </c>
      <c r="O6" s="31" t="s">
        <v>16</v>
      </c>
      <c r="P6" s="31" t="s">
        <v>17</v>
      </c>
      <c r="Q6" s="31" t="s">
        <v>18</v>
      </c>
      <c r="R6" s="31" t="s">
        <v>19</v>
      </c>
      <c r="S6" s="31" t="s">
        <v>20</v>
      </c>
      <c r="T6" s="31" t="s">
        <v>21</v>
      </c>
      <c r="U6" s="31" t="s">
        <v>22</v>
      </c>
      <c r="V6" s="31" t="s">
        <v>23</v>
      </c>
      <c r="W6" s="31" t="s">
        <v>24</v>
      </c>
      <c r="X6" s="31" t="s">
        <v>25</v>
      </c>
      <c r="Y6" s="31" t="s">
        <v>26</v>
      </c>
      <c r="Z6" s="31" t="s">
        <v>27</v>
      </c>
      <c r="AA6" s="32" t="s">
        <v>28</v>
      </c>
      <c r="AB6" s="70"/>
    </row>
    <row r="7" spans="1:28" s="3" customFormat="1" ht="78.75" x14ac:dyDescent="0.25">
      <c r="A7" s="9">
        <v>1</v>
      </c>
      <c r="B7" s="33" t="s">
        <v>29</v>
      </c>
      <c r="C7" s="34" t="s">
        <v>30</v>
      </c>
      <c r="D7" s="34" t="s">
        <v>31</v>
      </c>
      <c r="E7" s="35" t="s">
        <v>32</v>
      </c>
      <c r="F7" s="39">
        <f t="shared" ref="F7:F14" si="0">SUM(G7:AB7)</f>
        <v>51482682576</v>
      </c>
      <c r="G7" s="22"/>
      <c r="H7" s="22"/>
      <c r="I7" s="22"/>
      <c r="J7" s="22"/>
      <c r="K7" s="23">
        <v>27382500000</v>
      </c>
      <c r="L7" s="23">
        <f>'[1]POAI 2021 PCJIC'!$V$7+'[1]POAI 2021 PCJIC'!$V$8</f>
        <v>24100182576</v>
      </c>
      <c r="M7" s="22"/>
      <c r="N7" s="22"/>
      <c r="O7" s="22"/>
      <c r="P7" s="22"/>
      <c r="Q7" s="23"/>
      <c r="R7" s="23"/>
      <c r="S7" s="22"/>
      <c r="T7" s="22"/>
      <c r="U7" s="22"/>
      <c r="V7" s="22"/>
      <c r="W7" s="22"/>
      <c r="X7" s="22"/>
      <c r="Y7" s="22"/>
      <c r="Z7" s="22"/>
      <c r="AA7" s="24"/>
      <c r="AB7" s="25"/>
    </row>
    <row r="8" spans="1:28" s="3" customFormat="1" ht="56.25" x14ac:dyDescent="0.25">
      <c r="A8" s="9">
        <v>2</v>
      </c>
      <c r="B8" s="33" t="s">
        <v>33</v>
      </c>
      <c r="C8" s="34" t="s">
        <v>30</v>
      </c>
      <c r="D8" s="36" t="s">
        <v>34</v>
      </c>
      <c r="E8" s="35" t="s">
        <v>35</v>
      </c>
      <c r="F8" s="39">
        <f t="shared" si="0"/>
        <v>666668756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3">
        <f>257961600*1.035</f>
        <v>266990255.99999997</v>
      </c>
      <c r="R8" s="26"/>
      <c r="S8" s="22"/>
      <c r="T8" s="22"/>
      <c r="U8" s="22"/>
      <c r="V8" s="22"/>
      <c r="W8" s="22"/>
      <c r="X8" s="23">
        <f>799357000/2</f>
        <v>399678500</v>
      </c>
      <c r="Y8" s="22"/>
      <c r="Z8" s="22"/>
      <c r="AA8" s="24"/>
      <c r="AB8" s="27"/>
    </row>
    <row r="9" spans="1:28" s="3" customFormat="1" ht="67.5" x14ac:dyDescent="0.25">
      <c r="A9" s="9">
        <v>3</v>
      </c>
      <c r="B9" s="37" t="s">
        <v>36</v>
      </c>
      <c r="C9" s="34" t="s">
        <v>30</v>
      </c>
      <c r="D9" s="38" t="s">
        <v>37</v>
      </c>
      <c r="E9" s="35" t="s">
        <v>38</v>
      </c>
      <c r="F9" s="39">
        <f t="shared" si="0"/>
        <v>1575060512</v>
      </c>
      <c r="G9" s="22"/>
      <c r="H9" s="22"/>
      <c r="I9" s="22"/>
      <c r="J9" s="22"/>
      <c r="K9" s="22"/>
      <c r="L9" s="22"/>
      <c r="M9" s="23">
        <v>100000000</v>
      </c>
      <c r="N9" s="22"/>
      <c r="O9" s="22"/>
      <c r="P9" s="22"/>
      <c r="Q9" s="23">
        <f>468060512+357000000+300000000</f>
        <v>1125060512</v>
      </c>
      <c r="R9" s="26"/>
      <c r="S9" s="23">
        <f>100000000+250000000</f>
        <v>350000000</v>
      </c>
      <c r="T9" s="26"/>
      <c r="U9" s="22"/>
      <c r="V9" s="22"/>
      <c r="W9" s="22"/>
      <c r="X9" s="22"/>
      <c r="Y9" s="22"/>
      <c r="Z9" s="22"/>
      <c r="AA9" s="24"/>
      <c r="AB9" s="25"/>
    </row>
    <row r="10" spans="1:28" s="3" customFormat="1" ht="112.5" x14ac:dyDescent="0.25">
      <c r="A10" s="9">
        <v>4</v>
      </c>
      <c r="B10" s="40" t="s">
        <v>39</v>
      </c>
      <c r="C10" s="34" t="s">
        <v>30</v>
      </c>
      <c r="D10" s="41" t="s">
        <v>31</v>
      </c>
      <c r="E10" s="35" t="s">
        <v>32</v>
      </c>
      <c r="F10" s="39">
        <f t="shared" si="0"/>
        <v>681528081.60000002</v>
      </c>
      <c r="G10" s="22"/>
      <c r="H10" s="22"/>
      <c r="I10" s="22"/>
      <c r="J10" s="22"/>
      <c r="K10" s="22"/>
      <c r="L10" s="22"/>
      <c r="M10" s="23">
        <v>100000000</v>
      </c>
      <c r="N10" s="22"/>
      <c r="O10" s="22"/>
      <c r="P10" s="22"/>
      <c r="Q10" s="23">
        <f>376740000+104781081.6</f>
        <v>481521081.60000002</v>
      </c>
      <c r="R10" s="26"/>
      <c r="S10" s="23">
        <v>100000000</v>
      </c>
      <c r="T10" s="22"/>
      <c r="U10" s="22"/>
      <c r="V10" s="22"/>
      <c r="W10" s="22"/>
      <c r="X10" s="22"/>
      <c r="Y10" s="22"/>
      <c r="Z10" s="22">
        <v>1000</v>
      </c>
      <c r="AA10" s="24">
        <v>6000</v>
      </c>
      <c r="AB10" s="29"/>
    </row>
    <row r="11" spans="1:28" ht="45" x14ac:dyDescent="0.2">
      <c r="A11" s="9">
        <v>5</v>
      </c>
      <c r="B11" s="42" t="s">
        <v>40</v>
      </c>
      <c r="C11" s="34" t="s">
        <v>30</v>
      </c>
      <c r="D11" s="43" t="s">
        <v>41</v>
      </c>
      <c r="E11" s="35" t="s">
        <v>42</v>
      </c>
      <c r="F11" s="39">
        <f t="shared" si="0"/>
        <v>1266816373.0133762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>
        <f>300000000*0.922721243377921+30000000+700000000</f>
        <v>1006816373.0133762</v>
      </c>
      <c r="R11" s="26"/>
      <c r="S11" s="23">
        <v>260000000</v>
      </c>
      <c r="T11" s="22"/>
      <c r="U11" s="28"/>
      <c r="V11" s="28"/>
      <c r="W11" s="22"/>
      <c r="X11" s="23"/>
      <c r="Y11" s="22"/>
      <c r="Z11" s="22"/>
      <c r="AA11" s="24"/>
      <c r="AB11" s="25"/>
    </row>
    <row r="12" spans="1:28" ht="67.5" x14ac:dyDescent="0.2">
      <c r="A12" s="9">
        <v>6</v>
      </c>
      <c r="B12" s="42" t="s">
        <v>43</v>
      </c>
      <c r="C12" s="34" t="s">
        <v>44</v>
      </c>
      <c r="D12" s="34" t="s">
        <v>45</v>
      </c>
      <c r="E12" s="44" t="s">
        <v>46</v>
      </c>
      <c r="F12" s="39">
        <f t="shared" si="0"/>
        <v>23600552728.799999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>
        <f>156615680*1.035+200000000</f>
        <v>362097228.79999995</v>
      </c>
      <c r="R12" s="22"/>
      <c r="S12" s="22"/>
      <c r="T12" s="22"/>
      <c r="U12" s="28"/>
      <c r="V12" s="28"/>
      <c r="W12" s="22"/>
      <c r="X12" s="23">
        <f>799357000/2</f>
        <v>399678500</v>
      </c>
      <c r="Y12" s="23">
        <v>22838777000</v>
      </c>
      <c r="Z12" s="22"/>
      <c r="AA12" s="24"/>
      <c r="AB12" s="25"/>
    </row>
    <row r="13" spans="1:28" ht="78.75" x14ac:dyDescent="0.2">
      <c r="A13" s="9">
        <v>7</v>
      </c>
      <c r="B13" s="42" t="s">
        <v>47</v>
      </c>
      <c r="C13" s="34" t="s">
        <v>30</v>
      </c>
      <c r="D13" s="34" t="s">
        <v>48</v>
      </c>
      <c r="E13" s="45">
        <v>22518001</v>
      </c>
      <c r="F13" s="39">
        <f t="shared" si="0"/>
        <v>572554956.79999995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>
        <f>359956480*1.035+200000000</f>
        <v>572554956.79999995</v>
      </c>
      <c r="R13" s="26"/>
      <c r="S13" s="22"/>
      <c r="T13" s="22"/>
      <c r="U13" s="22"/>
      <c r="V13" s="22"/>
      <c r="W13" s="22"/>
      <c r="X13" s="22"/>
      <c r="Y13" s="22"/>
      <c r="Z13" s="22"/>
      <c r="AA13" s="24"/>
      <c r="AB13" s="27"/>
    </row>
    <row r="14" spans="1:28" ht="56.25" x14ac:dyDescent="0.2">
      <c r="A14" s="9">
        <v>8</v>
      </c>
      <c r="B14" s="42" t="s">
        <v>49</v>
      </c>
      <c r="C14" s="34" t="s">
        <v>50</v>
      </c>
      <c r="D14" s="34" t="s">
        <v>51</v>
      </c>
      <c r="E14" s="35" t="s">
        <v>52</v>
      </c>
      <c r="F14" s="39">
        <f t="shared" si="0"/>
        <v>2734161042.0599999</v>
      </c>
      <c r="G14" s="23">
        <v>1341112000</v>
      </c>
      <c r="H14" s="23">
        <v>179134000</v>
      </c>
      <c r="I14" s="23">
        <v>22000000</v>
      </c>
      <c r="J14" s="23">
        <v>9551000</v>
      </c>
      <c r="K14" s="22"/>
      <c r="L14" s="22"/>
      <c r="M14" s="22"/>
      <c r="N14" s="22"/>
      <c r="O14" s="22"/>
      <c r="P14" s="22"/>
      <c r="Q14" s="23">
        <f>50000000+319817042.06</f>
        <v>369817042.06</v>
      </c>
      <c r="R14" s="22"/>
      <c r="S14" s="22"/>
      <c r="T14" s="22"/>
      <c r="U14" s="23">
        <f>807160000</f>
        <v>807160000</v>
      </c>
      <c r="V14" s="23">
        <v>5387000</v>
      </c>
      <c r="W14" s="22"/>
      <c r="X14" s="22"/>
      <c r="Y14" s="22"/>
      <c r="Z14" s="22"/>
      <c r="AA14" s="24"/>
      <c r="AB14" s="27"/>
    </row>
    <row r="15" spans="1:28" ht="67.5" x14ac:dyDescent="0.2">
      <c r="A15" s="9">
        <v>9</v>
      </c>
      <c r="B15" s="42" t="s">
        <v>53</v>
      </c>
      <c r="C15" s="34" t="s">
        <v>50</v>
      </c>
      <c r="D15" s="34" t="s">
        <v>54</v>
      </c>
      <c r="E15" s="35" t="s">
        <v>55</v>
      </c>
      <c r="F15" s="39">
        <f>SUM(G15:AB15)</f>
        <v>1640269000</v>
      </c>
      <c r="G15" s="22"/>
      <c r="H15" s="22"/>
      <c r="I15" s="22"/>
      <c r="J15" s="22"/>
      <c r="K15" s="22"/>
      <c r="L15" s="22"/>
      <c r="M15" s="22"/>
      <c r="N15" s="22"/>
      <c r="O15" s="23">
        <v>56103000</v>
      </c>
      <c r="P15" s="23">
        <v>126000</v>
      </c>
      <c r="Q15" s="22">
        <f>1144000000*1.035+400000000</f>
        <v>1584040000</v>
      </c>
      <c r="R15" s="22"/>
      <c r="S15" s="22"/>
      <c r="T15" s="22"/>
      <c r="U15" s="22"/>
      <c r="V15" s="22"/>
      <c r="W15" s="22"/>
      <c r="X15" s="22"/>
      <c r="Y15" s="22"/>
      <c r="Z15" s="22"/>
      <c r="AA15" s="24"/>
      <c r="AB15" s="25"/>
    </row>
    <row r="16" spans="1:28" ht="90" x14ac:dyDescent="0.2">
      <c r="A16" s="9">
        <v>10</v>
      </c>
      <c r="B16" s="42" t="s">
        <v>65</v>
      </c>
      <c r="C16" s="34" t="s">
        <v>56</v>
      </c>
      <c r="D16" s="46" t="s">
        <v>57</v>
      </c>
      <c r="E16" s="35" t="s">
        <v>58</v>
      </c>
      <c r="F16" s="39">
        <f>SUM(G16:AB16)</f>
        <v>3062348568</v>
      </c>
      <c r="G16" s="22"/>
      <c r="H16" s="22"/>
      <c r="I16" s="22"/>
      <c r="J16" s="22"/>
      <c r="K16" s="22"/>
      <c r="L16" s="22"/>
      <c r="M16" s="23">
        <f>764886000+50000000</f>
        <v>814886000</v>
      </c>
      <c r="N16" s="23">
        <v>29260000</v>
      </c>
      <c r="O16" s="30"/>
      <c r="P16" s="30"/>
      <c r="Q16" s="22">
        <f>116341500+228674695+524700000+109202000</f>
        <v>978918195</v>
      </c>
      <c r="R16" s="23">
        <v>8168095</v>
      </c>
      <c r="S16" s="23">
        <f>440805000-50000000+60000000+513104278</f>
        <v>963909278</v>
      </c>
      <c r="T16" s="23">
        <v>36245000</v>
      </c>
      <c r="U16" s="30"/>
      <c r="V16" s="30"/>
      <c r="W16" s="23">
        <v>230962000</v>
      </c>
      <c r="X16" s="22"/>
      <c r="Y16" s="22"/>
      <c r="Z16" s="22"/>
      <c r="AA16" s="24"/>
      <c r="AB16" s="25"/>
    </row>
    <row r="17" spans="1:28" ht="67.5" x14ac:dyDescent="0.2">
      <c r="A17" s="9">
        <v>11</v>
      </c>
      <c r="B17" s="42" t="s">
        <v>59</v>
      </c>
      <c r="C17" s="34" t="s">
        <v>30</v>
      </c>
      <c r="D17" s="46" t="s">
        <v>60</v>
      </c>
      <c r="E17" s="47">
        <v>20511401</v>
      </c>
      <c r="F17" s="39">
        <f>SUM(G17:AB17)</f>
        <v>138480259.72999999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>
        <f>100000000*1.035+34980259.73</f>
        <v>138480259.72999999</v>
      </c>
      <c r="R17" s="22"/>
      <c r="S17" s="22"/>
      <c r="T17" s="22"/>
      <c r="U17" s="22"/>
      <c r="V17" s="22"/>
      <c r="W17" s="22"/>
      <c r="X17" s="22"/>
      <c r="Y17" s="22"/>
      <c r="Z17" s="22"/>
      <c r="AA17" s="24"/>
      <c r="AB17" s="25"/>
    </row>
    <row r="18" spans="1:28" s="7" customFormat="1" ht="15" x14ac:dyDescent="0.25">
      <c r="A18" s="49" t="s">
        <v>62</v>
      </c>
      <c r="B18" s="50"/>
      <c r="C18" s="50"/>
      <c r="D18" s="50"/>
      <c r="E18" s="51"/>
      <c r="F18" s="48">
        <f>SUM(F7:F17)</f>
        <v>87421122854.003372</v>
      </c>
      <c r="G18" s="48">
        <f t="shared" ref="G18:AA18" si="1">SUM(G7:G17)</f>
        <v>1341112000</v>
      </c>
      <c r="H18" s="48">
        <f t="shared" si="1"/>
        <v>179134000</v>
      </c>
      <c r="I18" s="48">
        <f t="shared" si="1"/>
        <v>22000000</v>
      </c>
      <c r="J18" s="48">
        <f t="shared" si="1"/>
        <v>9551000</v>
      </c>
      <c r="K18" s="48">
        <f t="shared" si="1"/>
        <v>27382500000</v>
      </c>
      <c r="L18" s="48">
        <f t="shared" si="1"/>
        <v>24100182576</v>
      </c>
      <c r="M18" s="48">
        <f t="shared" si="1"/>
        <v>1014886000</v>
      </c>
      <c r="N18" s="48">
        <f t="shared" si="1"/>
        <v>29260000</v>
      </c>
      <c r="O18" s="48">
        <f t="shared" si="1"/>
        <v>56103000</v>
      </c>
      <c r="P18" s="48">
        <f t="shared" si="1"/>
        <v>126000</v>
      </c>
      <c r="Q18" s="48">
        <f t="shared" si="1"/>
        <v>6886295905.003376</v>
      </c>
      <c r="R18" s="48">
        <f t="shared" si="1"/>
        <v>8168095</v>
      </c>
      <c r="S18" s="48">
        <f t="shared" si="1"/>
        <v>1673909278</v>
      </c>
      <c r="T18" s="48">
        <f t="shared" si="1"/>
        <v>36245000</v>
      </c>
      <c r="U18" s="48">
        <f t="shared" si="1"/>
        <v>807160000</v>
      </c>
      <c r="V18" s="48">
        <f t="shared" si="1"/>
        <v>5387000</v>
      </c>
      <c r="W18" s="48">
        <f t="shared" si="1"/>
        <v>230962000</v>
      </c>
      <c r="X18" s="48">
        <f t="shared" si="1"/>
        <v>799357000</v>
      </c>
      <c r="Y18" s="48">
        <f t="shared" si="1"/>
        <v>22838777000</v>
      </c>
      <c r="Z18" s="48">
        <f t="shared" si="1"/>
        <v>1000</v>
      </c>
      <c r="AA18" s="48">
        <f t="shared" si="1"/>
        <v>6000</v>
      </c>
      <c r="AB18" s="20"/>
    </row>
    <row r="19" spans="1:28" s="7" customFormat="1" ht="25.5" customHeight="1" x14ac:dyDescent="0.2">
      <c r="A19" s="10"/>
      <c r="B19" s="11"/>
      <c r="C19" s="12"/>
      <c r="D19" s="13"/>
      <c r="E19" s="11"/>
      <c r="F19" s="1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9"/>
    </row>
    <row r="20" spans="1:28" s="7" customFormat="1" ht="25.5" customHeight="1" x14ac:dyDescent="0.2">
      <c r="A20" s="10"/>
      <c r="B20" s="11"/>
      <c r="C20" s="12"/>
      <c r="D20" s="13"/>
      <c r="E20" s="11"/>
      <c r="F20" s="1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5"/>
      <c r="T20" s="15"/>
      <c r="U20" s="11"/>
      <c r="V20" s="11"/>
      <c r="W20" s="11"/>
      <c r="X20" s="11"/>
      <c r="Y20" s="11"/>
      <c r="Z20" s="11"/>
      <c r="AA20" s="11"/>
      <c r="AB20" s="20"/>
    </row>
    <row r="21" spans="1:28" s="7" customFormat="1" ht="25.5" customHeight="1" x14ac:dyDescent="0.2">
      <c r="A21" s="10"/>
      <c r="B21" s="11"/>
      <c r="C21" s="12"/>
      <c r="D21" s="13"/>
      <c r="E21" s="11"/>
      <c r="F21" s="1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5"/>
      <c r="T21" s="15"/>
      <c r="U21" s="11"/>
      <c r="V21" s="11"/>
      <c r="W21" s="11"/>
      <c r="X21" s="11"/>
      <c r="Y21" s="11"/>
      <c r="Z21" s="11"/>
      <c r="AA21" s="11"/>
      <c r="AB21" s="20"/>
    </row>
    <row r="22" spans="1:28" s="3" customFormat="1" ht="25.5" customHeight="1" x14ac:dyDescent="0.2">
      <c r="A22" s="10"/>
      <c r="B22" s="11"/>
      <c r="C22" s="12"/>
      <c r="D22" s="13"/>
      <c r="E22" s="11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6"/>
      <c r="T22" s="14"/>
      <c r="U22" s="11"/>
      <c r="V22" s="11"/>
      <c r="W22" s="11"/>
      <c r="X22" s="11"/>
      <c r="Y22" s="11"/>
      <c r="Z22" s="11"/>
      <c r="AA22" s="11"/>
      <c r="AB22" s="20"/>
    </row>
    <row r="23" spans="1:28" ht="25.5" customHeight="1" x14ac:dyDescent="0.2">
      <c r="A23" s="10"/>
      <c r="B23" s="11"/>
      <c r="C23" s="12"/>
      <c r="D23" s="13"/>
      <c r="E23" s="11"/>
      <c r="F23" s="14"/>
      <c r="G23" s="17">
        <f>G18-[2]Hoja1!$C$11</f>
        <v>0</v>
      </c>
      <c r="H23" s="17">
        <f>H18-[2]Hoja1!$C$9</f>
        <v>0</v>
      </c>
      <c r="I23" s="17">
        <f>I18-[2]Hoja1!$C$10</f>
        <v>0</v>
      </c>
      <c r="J23" s="17">
        <f>J18-[2]Hoja1!$C$12</f>
        <v>0</v>
      </c>
      <c r="K23" s="17">
        <f>K18-[2]Hoja1!$C$3</f>
        <v>0</v>
      </c>
      <c r="L23" s="17">
        <f>L18-[2]Hoja1!$C$4</f>
        <v>0</v>
      </c>
      <c r="M23" s="17">
        <f>M18-[2]Hoja1!$C$17</f>
        <v>0</v>
      </c>
      <c r="N23" s="17">
        <f>N18-[2]Hoja1!$C$18</f>
        <v>0</v>
      </c>
      <c r="O23" s="17">
        <f>O18-[2]Hoja1!$C$19</f>
        <v>0</v>
      </c>
      <c r="P23" s="17">
        <f>P18-[2]Hoja1!$C$20</f>
        <v>0</v>
      </c>
      <c r="Q23" s="18">
        <f>Q18-[2]Hoja1!$C$15</f>
        <v>3.376007080078125E-3</v>
      </c>
      <c r="R23" s="17">
        <f>R18-[2]Hoja1!$C$16</f>
        <v>0</v>
      </c>
      <c r="S23" s="17">
        <f>S18-[2]Hoja1!$C$13</f>
        <v>0</v>
      </c>
      <c r="T23" s="17">
        <f>T18-[2]Hoja1!$C$14</f>
        <v>0</v>
      </c>
      <c r="U23" s="17">
        <f>U18-[2]Hoja1!$C$6</f>
        <v>0</v>
      </c>
      <c r="V23" s="17">
        <f>V18-[2]Hoja1!$C$7</f>
        <v>0</v>
      </c>
      <c r="W23" s="17">
        <f>W18-[2]Hoja1!$C$23</f>
        <v>0</v>
      </c>
      <c r="X23" s="17">
        <f>X18-[2]Hoja1!$C$5</f>
        <v>0</v>
      </c>
      <c r="Y23" s="17">
        <f>Y18-[2]Hoja1!$C$8</f>
        <v>0</v>
      </c>
      <c r="Z23" s="17">
        <f>Z18-[2]Hoja1!$C$21</f>
        <v>0</v>
      </c>
      <c r="AA23" s="17">
        <f>AA18-[2]Hoja1!$C$22</f>
        <v>0</v>
      </c>
      <c r="AB23" s="20"/>
    </row>
  </sheetData>
  <autoFilter ref="A6:AB18"/>
  <mergeCells count="12">
    <mergeCell ref="A18:E18"/>
    <mergeCell ref="D1:AA4"/>
    <mergeCell ref="AB2:AB4"/>
    <mergeCell ref="B1:C4"/>
    <mergeCell ref="G5:AA5"/>
    <mergeCell ref="A5:A6"/>
    <mergeCell ref="AB5:AB6"/>
    <mergeCell ref="F5:F6"/>
    <mergeCell ref="B5:B6"/>
    <mergeCell ref="C5:C6"/>
    <mergeCell ref="D5:D6"/>
    <mergeCell ref="E5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3" orientation="landscape" r:id="rId1"/>
  <headerFooter>
    <oddHeader>&amp;C&amp;"-,Negrita"&amp;16POLITECNICO COLOMBIANO JAIME ISAZA CADAVIDPOAI 2011</oddHeader>
  </headerFooter>
  <ignoredErrors>
    <ignoredError sqref="E7:E17" numberStoredAsText="1"/>
    <ignoredError sqref="H23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2022</vt:lpstr>
      <vt:lpstr>'POAI 2022'!Área_de_impresión</vt:lpstr>
      <vt:lpstr>'POAI 2022'!Títulos_a_imprimir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2021-09-06T20:56:53Z</cp:lastPrinted>
  <dcterms:created xsi:type="dcterms:W3CDTF">2010-09-16T13:59:32Z</dcterms:created>
  <dcterms:modified xsi:type="dcterms:W3CDTF">2022-01-24T13:56:40Z</dcterms:modified>
</cp:coreProperties>
</file>