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Modificación 2020 POAI No.7\"/>
    </mc:Choice>
  </mc:AlternateContent>
  <xr:revisionPtr revIDLastSave="0" documentId="13_ncr:1_{C6A18565-17BF-4A1A-87EA-0ED2581BE807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PCJIC'!$A$6:$AQ$41</definedName>
    <definedName name="_xlnm.Print_Area" localSheetId="0">'POAI PCJIC'!$A$1:$AS$41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4" l="1"/>
  <c r="N8" i="4" l="1"/>
  <c r="N7" i="4"/>
  <c r="I23" i="4" l="1"/>
  <c r="AL16" i="4"/>
  <c r="I25" i="4"/>
  <c r="I24" i="4"/>
  <c r="I22" i="4" l="1"/>
  <c r="AN20" i="4" l="1"/>
  <c r="AB34" i="4" l="1"/>
  <c r="I21" i="4" l="1"/>
  <c r="I39" i="4" l="1"/>
  <c r="I38" i="4"/>
  <c r="I35" i="4"/>
  <c r="I20" i="4"/>
  <c r="I18" i="4"/>
  <c r="I17" i="4"/>
  <c r="I16" i="4"/>
  <c r="I8" i="4"/>
  <c r="I7" i="4"/>
  <c r="I40" i="4"/>
  <c r="AR41" i="4"/>
  <c r="AP41" i="4"/>
  <c r="AN41" i="4"/>
  <c r="AK41" i="4"/>
  <c r="AH32" i="4"/>
  <c r="AH41" i="4" s="1"/>
  <c r="AE36" i="4"/>
  <c r="AE41" i="4" s="1"/>
  <c r="V41" i="4"/>
  <c r="AB41" i="4" l="1"/>
  <c r="X37" i="4"/>
  <c r="I37" i="4" s="1"/>
  <c r="X34" i="4"/>
  <c r="I34" i="4" s="1"/>
  <c r="X31" i="4"/>
  <c r="I31" i="4" s="1"/>
  <c r="X26" i="4"/>
  <c r="X13" i="4"/>
  <c r="X12" i="4"/>
  <c r="I12" i="4" s="1"/>
  <c r="X10" i="4"/>
  <c r="X41" i="4" s="1"/>
  <c r="T36" i="4"/>
  <c r="T30" i="4"/>
  <c r="I30" i="4" s="1"/>
  <c r="K41" i="4"/>
  <c r="T41" i="4" l="1"/>
  <c r="AD41" i="4"/>
  <c r="Y10" i="4"/>
  <c r="Y41" i="4" s="1"/>
  <c r="AA10" i="4"/>
  <c r="AA41" i="4" s="1"/>
  <c r="AM41" i="4" l="1"/>
  <c r="AJ41" i="4"/>
  <c r="I19" i="4" l="1"/>
  <c r="AL15" i="4" l="1"/>
  <c r="I14" i="4" l="1"/>
  <c r="I15" i="4"/>
  <c r="D8" i="4" l="1"/>
  <c r="D9" i="4" s="1"/>
  <c r="D10" i="4" s="1"/>
  <c r="D11" i="4" s="1"/>
  <c r="D12" i="4" s="1"/>
  <c r="D13" i="4" s="1"/>
  <c r="D14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l="1"/>
  <c r="D38" i="4" s="1"/>
  <c r="D39" i="4" s="1"/>
  <c r="D40" i="4" s="1"/>
  <c r="Z36" i="4"/>
  <c r="I36" i="4" s="1"/>
  <c r="R41" i="4" l="1"/>
  <c r="Q41" i="4"/>
  <c r="J33" i="4" l="1"/>
  <c r="I33" i="4" s="1"/>
  <c r="AQ41" i="4"/>
  <c r="AO41" i="4"/>
  <c r="AL41" i="4"/>
  <c r="AG41" i="4"/>
  <c r="AF41" i="4"/>
  <c r="S41" i="4"/>
  <c r="P41" i="4"/>
  <c r="O41" i="4"/>
  <c r="N41" i="4"/>
  <c r="M41" i="4"/>
  <c r="L41" i="4"/>
  <c r="J41" i="4"/>
  <c r="Z41" i="4"/>
  <c r="AC32" i="4"/>
  <c r="W32" i="4"/>
  <c r="I32" i="4" s="1"/>
  <c r="AC29" i="4"/>
  <c r="I29" i="4" s="1"/>
  <c r="AC28" i="4"/>
  <c r="I28" i="4" s="1"/>
  <c r="W27" i="4"/>
  <c r="I27" i="4" s="1"/>
  <c r="AI26" i="4"/>
  <c r="W26" i="4"/>
  <c r="AI13" i="4"/>
  <c r="W13" i="4"/>
  <c r="I13" i="4" s="1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26" i="4" s="1"/>
  <c r="B27" i="4" s="1"/>
  <c r="B28" i="4" s="1"/>
  <c r="B29" i="4" s="1"/>
  <c r="B30" i="4" s="1"/>
  <c r="B31" i="4" s="1"/>
  <c r="B32" i="4" s="1"/>
  <c r="B33" i="4" s="1"/>
  <c r="B34" i="4" s="1"/>
  <c r="B36" i="4" s="1"/>
  <c r="B37" i="4" s="1"/>
  <c r="B38" i="4" s="1"/>
  <c r="B39" i="4" s="1"/>
  <c r="U41" i="4"/>
  <c r="I26" i="4" l="1"/>
  <c r="AC41" i="4"/>
  <c r="AI41" i="4"/>
  <c r="W41" i="4"/>
  <c r="I4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2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0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1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2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4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3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6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3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37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3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0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<sst xmlns="http://schemas.openxmlformats.org/spreadsheetml/2006/main" count="239" uniqueCount="180">
  <si>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</si>
  <si>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</si>
  <si>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</si>
  <si>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</si>
  <si>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</si>
  <si>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</si>
  <si>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</si>
  <si>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</si>
  <si>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</si>
  <si>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</si>
  <si>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</si>
  <si>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</si>
  <si>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</si>
  <si>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</si>
  <si>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</si>
  <si>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</si>
  <si>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</si>
  <si>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</si>
  <si>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</si>
  <si>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</si>
  <si>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</si>
  <si>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</si>
  <si>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</si>
  <si>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</si>
  <si>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</si>
  <si>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</si>
  <si>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</si>
  <si>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</si>
  <si>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</si>
  <si>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</si>
  <si>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</si>
  <si>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</si>
  <si>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</si>
  <si>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</si>
  <si>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</si>
  <si>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</si>
  <si>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</si>
  <si>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</si>
  <si>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</si>
  <si>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</si>
  <si>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</si>
  <si>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</si>
  <si>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</si>
  <si>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</si>
  <si>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</si>
  <si>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</si>
  <si>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</si>
  <si>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</si>
  <si>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</si>
  <si>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</si>
  <si>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</si>
  <si>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</si>
  <si>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</si>
  <si>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</si>
  <si>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</si>
  <si>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</si>
  <si>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</si>
  <si>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</si>
  <si>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</si>
  <si>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</si>
  <si>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</si>
  <si>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</si>
  <si>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</si>
  <si>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</si>
  <si>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</si>
  <si>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</si>
  <si>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</si>
  <si>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</si>
  <si>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</si>
  <si>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</si>
  <si>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</si>
  <si>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</si>
  <si>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</si>
  <si>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</si>
  <si>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</si>
  <si>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</si>
  <si>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</si>
  <si>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</si>
  <si>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</si>
  <si>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</si>
  <si>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</si>
  <si>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</si>
  <si>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</si>
  <si>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</si>
  <si>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</si>
  <si>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</si>
  <si>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</si>
  <si>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</si>
  <si>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</si>
  <si>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</si>
  <si>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</si>
  <si>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</si>
  <si>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</si>
  <si>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</si>
  <si>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</si>
  <si>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</si>
  <si>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</si>
  <si>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</si>
  <si>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</si>
  <si>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</si>
  <si>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</si>
  <si>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</si>
  <si>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</si>
  <si>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</si>
  <si>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</si>
  <si>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</si>
  <si>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</si>
  <si>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</si>
  <si>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</si>
  <si>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</si>
  <si>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</si>
  <si>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</si>
  <si>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</si>
  <si>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</si>
  <si>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</si>
  <si>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</si>
  <si>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</si>
  <si>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</si>
  <si>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</si>
  <si>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</si>
  <si>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</si>
  <si>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</si>
  <si>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</si>
  <si>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</si>
  <si>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</si>
  <si>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</si>
  <si>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</si>
  <si>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</si>
  <si>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</si>
  <si>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</si>
  <si>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</si>
  <si>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</si>
  <si>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</si>
  <si>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</si>
  <si>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</si>
  <si>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</si>
  <si>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</si>
  <si>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</si>
  <si>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</si>
  <si>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</si>
  <si>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</si>
  <si>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</si>
  <si>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</si>
  <si>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</si>
  <si>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</si>
  <si>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</si>
  <si>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</si>
  <si>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</si>
  <si>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</si>
  <si>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</si>
  <si>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</si>
  <si>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</si>
  <si>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</si>
  <si>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</si>
  <si>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</si>
  <si>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</si>
  <si>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</si>
  <si>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</si>
  <si>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</si>
  <si>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</si>
  <si>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</si>
  <si>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</si>
  <si>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</si>
  <si>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</si>
  <si>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</si>
  <si>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</si>
  <si>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$1.292.794.905 según Resolución Rectoral No 202005000308 del 16 de julio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</si>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</sst>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5" xfId="8" applyNumberFormat="1" applyFont="1" applyFill="1" applyBorder="1" applyAlignment="1">
      <alignment horizontal="center" vertical="center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1"/>
  <sheetViews>
    <sheetView tabSelected="1" topLeftCell="D1" zoomScaleNormal="100" workbookViewId="0">
      <selection activeCell="D1" sqref="D1:F4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7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63"/>
      <c r="E1" s="63"/>
      <c r="F1" s="63"/>
      <c r="G1" s="75" t="s">
        <v>76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7"/>
      <c r="AS1" s="2" t="s">
        <v>74</v>
      </c>
    </row>
    <row r="2" spans="1:45" ht="12.75" customHeight="1" x14ac:dyDescent="0.2">
      <c r="D2" s="63"/>
      <c r="E2" s="63"/>
      <c r="F2" s="63"/>
      <c r="G2" s="78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80"/>
      <c r="AS2" s="65" t="s">
        <v>75</v>
      </c>
    </row>
    <row r="3" spans="1:45" ht="12.75" customHeight="1" x14ac:dyDescent="0.2">
      <c r="D3" s="63"/>
      <c r="E3" s="63"/>
      <c r="F3" s="63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80"/>
      <c r="AS3" s="66"/>
    </row>
    <row r="4" spans="1:45" ht="13.5" customHeight="1" thickBot="1" x14ac:dyDescent="0.25">
      <c r="D4" s="64"/>
      <c r="E4" s="64"/>
      <c r="F4" s="64"/>
      <c r="G4" s="81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3"/>
      <c r="AS4" s="66"/>
    </row>
    <row r="5" spans="1:45" ht="15" customHeight="1" x14ac:dyDescent="0.2">
      <c r="A5" s="88" t="s">
        <v>1</v>
      </c>
      <c r="B5" s="90" t="s">
        <v>2</v>
      </c>
      <c r="C5" s="92" t="s">
        <v>3</v>
      </c>
      <c r="D5" s="86" t="s">
        <v>70</v>
      </c>
      <c r="E5" s="73" t="s">
        <v>4</v>
      </c>
      <c r="F5" s="71" t="s">
        <v>71</v>
      </c>
      <c r="G5" s="73" t="s">
        <v>5</v>
      </c>
      <c r="H5" s="73" t="s">
        <v>72</v>
      </c>
      <c r="I5" s="69" t="s">
        <v>73</v>
      </c>
      <c r="J5" s="84" t="s">
        <v>78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67" t="s">
        <v>77</v>
      </c>
    </row>
    <row r="6" spans="1:45" ht="67.5" customHeight="1" thickBot="1" x14ac:dyDescent="0.25">
      <c r="A6" s="89"/>
      <c r="B6" s="91"/>
      <c r="C6" s="93"/>
      <c r="D6" s="87"/>
      <c r="E6" s="74"/>
      <c r="F6" s="72"/>
      <c r="G6" s="74"/>
      <c r="H6" s="74"/>
      <c r="I6" s="70"/>
      <c r="J6" s="27" t="s">
        <v>6</v>
      </c>
      <c r="K6" s="27" t="s">
        <v>121</v>
      </c>
      <c r="L6" s="16" t="s">
        <v>69</v>
      </c>
      <c r="M6" s="16" t="s">
        <v>99</v>
      </c>
      <c r="N6" s="16" t="s">
        <v>7</v>
      </c>
      <c r="O6" s="16" t="s">
        <v>8</v>
      </c>
      <c r="P6" s="16" t="s">
        <v>9</v>
      </c>
      <c r="Q6" s="16" t="s">
        <v>100</v>
      </c>
      <c r="R6" s="16" t="s">
        <v>101</v>
      </c>
      <c r="S6" s="16" t="s">
        <v>10</v>
      </c>
      <c r="T6" s="35" t="s">
        <v>122</v>
      </c>
      <c r="U6" s="16" t="s">
        <v>11</v>
      </c>
      <c r="V6" s="35" t="s">
        <v>128</v>
      </c>
      <c r="W6" s="16" t="s">
        <v>12</v>
      </c>
      <c r="X6" s="35" t="s">
        <v>123</v>
      </c>
      <c r="Y6" s="35" t="s">
        <v>118</v>
      </c>
      <c r="Z6" s="35" t="s">
        <v>13</v>
      </c>
      <c r="AA6" s="35" t="s">
        <v>117</v>
      </c>
      <c r="AB6" s="35" t="s">
        <v>127</v>
      </c>
      <c r="AC6" s="35" t="s">
        <v>14</v>
      </c>
      <c r="AD6" s="35" t="s">
        <v>119</v>
      </c>
      <c r="AE6" s="35" t="s">
        <v>129</v>
      </c>
      <c r="AF6" s="35" t="s">
        <v>15</v>
      </c>
      <c r="AG6" s="35" t="s">
        <v>16</v>
      </c>
      <c r="AH6" s="35" t="s">
        <v>130</v>
      </c>
      <c r="AI6" s="35" t="s">
        <v>17</v>
      </c>
      <c r="AJ6" s="35" t="s">
        <v>110</v>
      </c>
      <c r="AK6" s="35" t="s">
        <v>131</v>
      </c>
      <c r="AL6" s="35" t="s">
        <v>18</v>
      </c>
      <c r="AM6" s="35" t="s">
        <v>111</v>
      </c>
      <c r="AN6" s="35" t="s">
        <v>134</v>
      </c>
      <c r="AO6" s="35" t="s">
        <v>19</v>
      </c>
      <c r="AP6" s="35" t="s">
        <v>135</v>
      </c>
      <c r="AQ6" s="35" t="s">
        <v>20</v>
      </c>
      <c r="AR6" s="34" t="s">
        <v>136</v>
      </c>
      <c r="AS6" s="68"/>
    </row>
    <row r="7" spans="1:45" ht="36" x14ac:dyDescent="0.2">
      <c r="A7" s="39" t="s">
        <v>0</v>
      </c>
      <c r="B7" s="40">
        <v>1</v>
      </c>
      <c r="C7" s="40">
        <v>3</v>
      </c>
      <c r="D7" s="40">
        <v>1</v>
      </c>
      <c r="E7" s="17" t="s">
        <v>21</v>
      </c>
      <c r="F7" s="18" t="s">
        <v>22</v>
      </c>
      <c r="G7" s="19" t="s">
        <v>23</v>
      </c>
      <c r="H7" s="20" t="s">
        <v>79</v>
      </c>
      <c r="I7" s="24">
        <f>SUM(J7:AR7)</f>
        <v>19288319898</v>
      </c>
      <c r="J7" s="28"/>
      <c r="K7" s="22"/>
      <c r="L7" s="22"/>
      <c r="M7" s="22"/>
      <c r="N7" s="21">
        <f>19288319898</f>
        <v>19288319898</v>
      </c>
      <c r="O7" s="21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9"/>
      <c r="AS7" s="26"/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5">
        <f t="shared" ref="I8:I16" si="0">SUM(J8:AR8)</f>
        <v>26029170364</v>
      </c>
      <c r="J8" s="30"/>
      <c r="K8" s="7"/>
      <c r="L8" s="7"/>
      <c r="M8" s="7"/>
      <c r="N8" s="8">
        <f>6837758170</f>
        <v>6837758170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31"/>
      <c r="AS8" s="26"/>
    </row>
    <row r="9" spans="1:45" ht="60" x14ac:dyDescent="0.2">
      <c r="A9" s="11" t="s">
        <v>0</v>
      </c>
      <c r="B9" s="10">
        <f t="shared" ref="B9:B39" si="1">B8+1</f>
        <v>3</v>
      </c>
      <c r="C9" s="10">
        <v>8</v>
      </c>
      <c r="D9" s="10">
        <f t="shared" ref="D9:D39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5">
        <f t="shared" si="0"/>
        <v>1715316382</v>
      </c>
      <c r="J9" s="30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31"/>
      <c r="AS9" s="41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5">
        <f t="shared" si="0"/>
        <v>522015983</v>
      </c>
      <c r="J10" s="30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31"/>
      <c r="AS10" s="26" t="s">
        <v>156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5">
        <f t="shared" si="0"/>
        <v>253112383</v>
      </c>
      <c r="J11" s="30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31"/>
      <c r="AS11" s="41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5">
        <f t="shared" si="0"/>
        <v>537045271</v>
      </c>
      <c r="J12" s="3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1"/>
      <c r="AS12" s="41" t="s">
        <v>139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5">
        <f t="shared" si="0"/>
        <v>1373152470.45</v>
      </c>
      <c r="J13" s="30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42">
        <v>38994289.449999996</v>
      </c>
      <c r="AL13" s="7"/>
      <c r="AM13" s="7"/>
      <c r="AN13" s="7"/>
      <c r="AO13" s="7"/>
      <c r="AP13" s="7"/>
      <c r="AQ13" s="7"/>
      <c r="AR13" s="31"/>
      <c r="AS13" s="41" t="s">
        <v>140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5">
        <f t="shared" si="0"/>
        <v>12464277558</v>
      </c>
      <c r="J14" s="30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7">
        <f>17824000000-AL15-AL16-AL17-AL18-AL19-AL21-AL22-AL23-AL24-AL25</f>
        <v>12464277558</v>
      </c>
      <c r="AM14" s="7"/>
      <c r="AN14" s="7"/>
      <c r="AO14" s="7"/>
      <c r="AP14" s="7"/>
      <c r="AQ14" s="7"/>
      <c r="AR14" s="31"/>
      <c r="AS14" s="26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5">
        <v>4231910243</v>
      </c>
      <c r="I15" s="25">
        <f t="shared" si="0"/>
        <v>347731762</v>
      </c>
      <c r="J15" s="30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31"/>
      <c r="AS15" s="26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5">
        <v>4231910260</v>
      </c>
      <c r="I16" s="25">
        <f t="shared" si="0"/>
        <v>212275952</v>
      </c>
      <c r="J16" s="30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31"/>
      <c r="AS16" s="26" t="s">
        <v>177</v>
      </c>
    </row>
    <row r="17" spans="1:45" ht="216" x14ac:dyDescent="0.2">
      <c r="A17" s="11"/>
      <c r="B17" s="10"/>
      <c r="C17" s="10"/>
      <c r="D17" s="3" t="s">
        <v>107</v>
      </c>
      <c r="E17" s="36" t="s">
        <v>112</v>
      </c>
      <c r="F17" s="4" t="s">
        <v>55</v>
      </c>
      <c r="G17" s="4" t="s">
        <v>56</v>
      </c>
      <c r="H17" s="15">
        <v>3181560111</v>
      </c>
      <c r="I17" s="25">
        <f>SUM(J17:AR17)</f>
        <v>2199143947</v>
      </c>
      <c r="J17" s="30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31"/>
      <c r="AS17" s="26" t="s">
        <v>161</v>
      </c>
    </row>
    <row r="18" spans="1:45" ht="60" x14ac:dyDescent="0.2">
      <c r="A18" s="11"/>
      <c r="B18" s="10"/>
      <c r="C18" s="10"/>
      <c r="D18" s="37" t="s">
        <v>113</v>
      </c>
      <c r="E18" s="3" t="s">
        <v>116</v>
      </c>
      <c r="F18" s="4" t="s">
        <v>37</v>
      </c>
      <c r="G18" s="10" t="s">
        <v>42</v>
      </c>
      <c r="H18" s="38">
        <v>4251800111</v>
      </c>
      <c r="I18" s="25">
        <f>SUM(J18:AR18)</f>
        <v>720771528</v>
      </c>
      <c r="J18" s="3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31"/>
      <c r="AS18" s="26" t="s">
        <v>163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5">
        <v>4231910272</v>
      </c>
      <c r="I19" s="25">
        <f>SUM(J19:AQ19)</f>
        <v>357460695</v>
      </c>
      <c r="J19" s="3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31"/>
      <c r="AS19" s="26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5">
        <f t="shared" ref="I20:I36" si="3">SUM(J20:AR20)</f>
        <v>4533843034</v>
      </c>
      <c r="J20" s="30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31"/>
      <c r="AS20" s="41" t="s">
        <v>162</v>
      </c>
    </row>
    <row r="21" spans="1:45" ht="60" x14ac:dyDescent="0.2">
      <c r="A21" s="11"/>
      <c r="B21" s="10"/>
      <c r="C21" s="10"/>
      <c r="D21" s="10" t="s">
        <v>152</v>
      </c>
      <c r="E21" s="3" t="s">
        <v>154</v>
      </c>
      <c r="F21" s="4" t="s">
        <v>37</v>
      </c>
      <c r="G21" s="4" t="s">
        <v>38</v>
      </c>
      <c r="H21" s="4" t="s">
        <v>155</v>
      </c>
      <c r="I21" s="25">
        <f t="shared" si="3"/>
        <v>216187161</v>
      </c>
      <c r="J21" s="30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31"/>
      <c r="AS21" s="26" t="s">
        <v>153</v>
      </c>
    </row>
    <row r="22" spans="1:45" ht="60" x14ac:dyDescent="0.2">
      <c r="A22" s="11"/>
      <c r="B22" s="10"/>
      <c r="C22" s="10"/>
      <c r="D22" s="10" t="s">
        <v>164</v>
      </c>
      <c r="E22" s="3" t="s">
        <v>165</v>
      </c>
      <c r="F22" s="4" t="s">
        <v>37</v>
      </c>
      <c r="G22" s="4" t="s">
        <v>38</v>
      </c>
      <c r="H22" s="4">
        <v>4231910273</v>
      </c>
      <c r="I22" s="25">
        <f t="shared" si="3"/>
        <v>1292794905</v>
      </c>
      <c r="J22" s="30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v>1292794905</v>
      </c>
      <c r="AM22" s="7"/>
      <c r="AN22" s="7"/>
      <c r="AO22" s="7"/>
      <c r="AP22" s="7"/>
      <c r="AQ22" s="7"/>
      <c r="AR22" s="31"/>
      <c r="AS22" s="26" t="s">
        <v>166</v>
      </c>
    </row>
    <row r="23" spans="1:45" ht="60" x14ac:dyDescent="0.2">
      <c r="A23" s="11"/>
      <c r="B23" s="10"/>
      <c r="C23" s="10"/>
      <c r="D23" s="10" t="s">
        <v>178</v>
      </c>
      <c r="E23" s="3" t="s">
        <v>176</v>
      </c>
      <c r="F23" s="4" t="s">
        <v>37</v>
      </c>
      <c r="G23" s="4" t="s">
        <v>38</v>
      </c>
      <c r="H23" s="4" t="s">
        <v>175</v>
      </c>
      <c r="I23" s="25">
        <f t="shared" ref="I23" si="4">SUM(J23:AR23)</f>
        <v>214521125</v>
      </c>
      <c r="J23" s="30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31"/>
      <c r="AS23" s="26" t="s">
        <v>179</v>
      </c>
    </row>
    <row r="24" spans="1:45" ht="60" x14ac:dyDescent="0.2">
      <c r="A24" s="11"/>
      <c r="B24" s="10"/>
      <c r="C24" s="10"/>
      <c r="D24" s="10" t="s">
        <v>168</v>
      </c>
      <c r="E24" s="3" t="s">
        <v>171</v>
      </c>
      <c r="F24" s="4" t="s">
        <v>37</v>
      </c>
      <c r="G24" s="4" t="s">
        <v>38</v>
      </c>
      <c r="H24" s="4" t="s">
        <v>167</v>
      </c>
      <c r="I24" s="25">
        <f t="shared" si="3"/>
        <v>462962963</v>
      </c>
      <c r="J24" s="30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31"/>
      <c r="AS24" s="26" t="s">
        <v>172</v>
      </c>
    </row>
    <row r="25" spans="1:45" ht="60" x14ac:dyDescent="0.2">
      <c r="A25" s="11"/>
      <c r="B25" s="10"/>
      <c r="C25" s="10"/>
      <c r="D25" s="10" t="s">
        <v>174</v>
      </c>
      <c r="E25" s="3" t="s">
        <v>169</v>
      </c>
      <c r="F25" s="4" t="s">
        <v>37</v>
      </c>
      <c r="G25" s="4" t="s">
        <v>38</v>
      </c>
      <c r="H25" s="4" t="s">
        <v>170</v>
      </c>
      <c r="I25" s="25">
        <f t="shared" si="3"/>
        <v>455787879</v>
      </c>
      <c r="J25" s="30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31"/>
      <c r="AS25" s="26" t="s">
        <v>173</v>
      </c>
    </row>
    <row r="26" spans="1:45" ht="132" x14ac:dyDescent="0.2">
      <c r="A26" s="11" t="s">
        <v>0</v>
      </c>
      <c r="B26" s="10">
        <f>B14+1</f>
        <v>9</v>
      </c>
      <c r="C26" s="10" t="s">
        <v>36</v>
      </c>
      <c r="D26" s="10">
        <f>D14+1</f>
        <v>9</v>
      </c>
      <c r="E26" s="3" t="s">
        <v>39</v>
      </c>
      <c r="F26" s="4" t="s">
        <v>37</v>
      </c>
      <c r="G26" s="4" t="s">
        <v>40</v>
      </c>
      <c r="H26" s="15" t="s">
        <v>87</v>
      </c>
      <c r="I26" s="25">
        <f t="shared" si="3"/>
        <v>691459206.45000005</v>
      </c>
      <c r="J26" s="3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8">
        <f>144800000*1.04</f>
        <v>150592000</v>
      </c>
      <c r="X26" s="8">
        <f>12873824+300000000</f>
        <v>312873824</v>
      </c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>
        <f>356480000/2</f>
        <v>178240000</v>
      </c>
      <c r="AJ26" s="8">
        <v>5379547</v>
      </c>
      <c r="AK26" s="42">
        <v>44373835.449999996</v>
      </c>
      <c r="AL26" s="7"/>
      <c r="AM26" s="7"/>
      <c r="AN26" s="7"/>
      <c r="AO26" s="7"/>
      <c r="AP26" s="7"/>
      <c r="AQ26" s="7"/>
      <c r="AR26" s="31"/>
      <c r="AS26" s="26" t="s">
        <v>157</v>
      </c>
    </row>
    <row r="27" spans="1:45" ht="60" x14ac:dyDescent="0.2">
      <c r="A27" s="11" t="s">
        <v>0</v>
      </c>
      <c r="B27" s="10">
        <f t="shared" si="1"/>
        <v>10</v>
      </c>
      <c r="C27" s="10">
        <v>11</v>
      </c>
      <c r="D27" s="10">
        <f t="shared" si="2"/>
        <v>10</v>
      </c>
      <c r="E27" s="3" t="s">
        <v>41</v>
      </c>
      <c r="F27" s="4" t="s">
        <v>37</v>
      </c>
      <c r="G27" s="10" t="s">
        <v>42</v>
      </c>
      <c r="H27" s="6" t="s">
        <v>88</v>
      </c>
      <c r="I27" s="25">
        <f t="shared" si="3"/>
        <v>346128986</v>
      </c>
      <c r="J27" s="30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8">
        <f>332800000*1.04</f>
        <v>346112000</v>
      </c>
      <c r="X27" s="8">
        <v>16986</v>
      </c>
      <c r="Y27" s="8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31"/>
      <c r="AS27" s="41" t="s">
        <v>141</v>
      </c>
    </row>
    <row r="28" spans="1:45" ht="60" x14ac:dyDescent="0.2">
      <c r="A28" s="11" t="s">
        <v>0</v>
      </c>
      <c r="B28" s="10">
        <f t="shared" si="1"/>
        <v>11</v>
      </c>
      <c r="C28" s="10" t="s">
        <v>43</v>
      </c>
      <c r="D28" s="10">
        <f t="shared" si="2"/>
        <v>11</v>
      </c>
      <c r="E28" s="3" t="s">
        <v>44</v>
      </c>
      <c r="F28" s="4" t="s">
        <v>37</v>
      </c>
      <c r="G28" s="10" t="s">
        <v>45</v>
      </c>
      <c r="H28" s="6" t="s">
        <v>89</v>
      </c>
      <c r="I28" s="25">
        <f t="shared" si="3"/>
        <v>304759048.75</v>
      </c>
      <c r="J28" s="30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43">
        <v>100000000</v>
      </c>
      <c r="Y28" s="7"/>
      <c r="Z28" s="7"/>
      <c r="AA28" s="7"/>
      <c r="AB28" s="7"/>
      <c r="AC28" s="7">
        <f>819036195/2/2</f>
        <v>204759048.75</v>
      </c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31"/>
      <c r="AS28" s="41" t="s">
        <v>142</v>
      </c>
    </row>
    <row r="29" spans="1:45" ht="60" x14ac:dyDescent="0.2">
      <c r="A29" s="11" t="s">
        <v>0</v>
      </c>
      <c r="B29" s="10">
        <f t="shared" si="1"/>
        <v>12</v>
      </c>
      <c r="C29" s="10" t="s">
        <v>43</v>
      </c>
      <c r="D29" s="10">
        <f t="shared" si="2"/>
        <v>12</v>
      </c>
      <c r="E29" s="3" t="s">
        <v>46</v>
      </c>
      <c r="F29" s="4" t="s">
        <v>37</v>
      </c>
      <c r="G29" s="10" t="s">
        <v>47</v>
      </c>
      <c r="H29" s="6" t="s">
        <v>90</v>
      </c>
      <c r="I29" s="25">
        <f t="shared" si="3"/>
        <v>494644328.75</v>
      </c>
      <c r="J29" s="30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44">
        <v>250000000</v>
      </c>
      <c r="Y29" s="7"/>
      <c r="Z29" s="7"/>
      <c r="AA29" s="7"/>
      <c r="AB29" s="7"/>
      <c r="AC29" s="7">
        <f>819036195/2/2</f>
        <v>204759048.75</v>
      </c>
      <c r="AD29" s="7"/>
      <c r="AE29" s="7"/>
      <c r="AF29" s="7"/>
      <c r="AG29" s="7"/>
      <c r="AH29" s="8">
        <v>39885280</v>
      </c>
      <c r="AI29" s="7"/>
      <c r="AJ29" s="7"/>
      <c r="AK29" s="7"/>
      <c r="AL29" s="7"/>
      <c r="AM29" s="7"/>
      <c r="AN29" s="7"/>
      <c r="AO29" s="7"/>
      <c r="AP29" s="7"/>
      <c r="AQ29" s="7"/>
      <c r="AR29" s="31"/>
      <c r="AS29" s="41" t="s">
        <v>143</v>
      </c>
    </row>
    <row r="30" spans="1:45" ht="84" x14ac:dyDescent="0.2">
      <c r="A30" s="11" t="s">
        <v>0</v>
      </c>
      <c r="B30" s="10">
        <f t="shared" si="1"/>
        <v>13</v>
      </c>
      <c r="C30" s="10" t="s">
        <v>48</v>
      </c>
      <c r="D30" s="10">
        <f t="shared" si="2"/>
        <v>13</v>
      </c>
      <c r="E30" s="12" t="s">
        <v>49</v>
      </c>
      <c r="F30" s="10" t="s">
        <v>22</v>
      </c>
      <c r="G30" s="9" t="s">
        <v>50</v>
      </c>
      <c r="H30" s="6" t="s">
        <v>91</v>
      </c>
      <c r="I30" s="25">
        <f t="shared" si="3"/>
        <v>210980395</v>
      </c>
      <c r="J30" s="30"/>
      <c r="K30" s="7"/>
      <c r="L30" s="7"/>
      <c r="M30" s="7"/>
      <c r="N30" s="7"/>
      <c r="O30" s="7"/>
      <c r="P30" s="7"/>
      <c r="Q30" s="7"/>
      <c r="R30" s="7"/>
      <c r="S30" s="7">
        <v>50000000</v>
      </c>
      <c r="T30" s="44">
        <f>50000000</f>
        <v>50000000</v>
      </c>
      <c r="U30" s="7"/>
      <c r="V30" s="7"/>
      <c r="W30" s="8">
        <v>30000000</v>
      </c>
      <c r="X30" s="44">
        <v>3649520</v>
      </c>
      <c r="Y30" s="8"/>
      <c r="Z30" s="7">
        <v>50000000</v>
      </c>
      <c r="AA30" s="7"/>
      <c r="AB30" s="7"/>
      <c r="AC30" s="7"/>
      <c r="AD30" s="7"/>
      <c r="AE30" s="8">
        <v>27194416</v>
      </c>
      <c r="AF30" s="7"/>
      <c r="AG30" s="7"/>
      <c r="AH30" s="7"/>
      <c r="AI30" s="7"/>
      <c r="AJ30" s="7"/>
      <c r="AK30" s="7"/>
      <c r="AL30" s="7"/>
      <c r="AM30" s="7"/>
      <c r="AN30" s="7"/>
      <c r="AO30" s="7">
        <v>1108</v>
      </c>
      <c r="AP30" s="44">
        <v>57130</v>
      </c>
      <c r="AQ30" s="7">
        <v>5860</v>
      </c>
      <c r="AR30" s="45">
        <v>72361</v>
      </c>
      <c r="AS30" s="41" t="s">
        <v>150</v>
      </c>
    </row>
    <row r="31" spans="1:45" ht="60" x14ac:dyDescent="0.2">
      <c r="A31" s="11">
        <v>33040803</v>
      </c>
      <c r="B31" s="10">
        <f t="shared" si="1"/>
        <v>14</v>
      </c>
      <c r="C31" s="10">
        <v>11</v>
      </c>
      <c r="D31" s="10">
        <f t="shared" si="2"/>
        <v>14</v>
      </c>
      <c r="E31" s="3" t="s">
        <v>51</v>
      </c>
      <c r="F31" s="4" t="s">
        <v>22</v>
      </c>
      <c r="G31" s="9" t="s">
        <v>52</v>
      </c>
      <c r="H31" s="6" t="s">
        <v>92</v>
      </c>
      <c r="I31" s="25">
        <f t="shared" si="3"/>
        <v>792776085</v>
      </c>
      <c r="J31" s="30"/>
      <c r="K31" s="7"/>
      <c r="L31" s="7"/>
      <c r="M31" s="7"/>
      <c r="N31" s="7"/>
      <c r="O31" s="7"/>
      <c r="P31" s="7"/>
      <c r="Q31" s="8">
        <v>44000000</v>
      </c>
      <c r="R31" s="8">
        <v>356000000</v>
      </c>
      <c r="S31" s="7"/>
      <c r="T31" s="44">
        <v>30000000</v>
      </c>
      <c r="U31" s="7"/>
      <c r="V31" s="7"/>
      <c r="W31" s="8">
        <v>100000000</v>
      </c>
      <c r="X31" s="8">
        <f>4947619+257828466</f>
        <v>262776085</v>
      </c>
      <c r="Y31" s="8"/>
      <c r="Z31" s="7"/>
      <c r="AA31" s="7"/>
      <c r="AB31" s="7"/>
      <c r="AC31" s="7"/>
      <c r="AD31" s="7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31"/>
      <c r="AS31" s="41" t="s">
        <v>151</v>
      </c>
    </row>
    <row r="32" spans="1:45" ht="132" x14ac:dyDescent="0.2">
      <c r="A32" s="11">
        <v>33040803</v>
      </c>
      <c r="B32" s="10">
        <f t="shared" si="1"/>
        <v>15</v>
      </c>
      <c r="C32" s="10" t="s">
        <v>53</v>
      </c>
      <c r="D32" s="10">
        <f t="shared" si="2"/>
        <v>15</v>
      </c>
      <c r="E32" s="3" t="s">
        <v>54</v>
      </c>
      <c r="F32" s="4" t="s">
        <v>55</v>
      </c>
      <c r="G32" s="10" t="s">
        <v>56</v>
      </c>
      <c r="H32" s="6" t="s">
        <v>93</v>
      </c>
      <c r="I32" s="25">
        <f t="shared" si="3"/>
        <v>1353557105.75</v>
      </c>
      <c r="J32" s="30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>
        <f>247117281.25+50000000</f>
        <v>297117281.25</v>
      </c>
      <c r="X32" s="8">
        <v>70103659</v>
      </c>
      <c r="Y32" s="7"/>
      <c r="Z32" s="7"/>
      <c r="AA32" s="7"/>
      <c r="AB32" s="7"/>
      <c r="AC32" s="8">
        <f>819036195/2</f>
        <v>409518097.5</v>
      </c>
      <c r="AD32" s="8">
        <v>20000000</v>
      </c>
      <c r="AE32" s="8">
        <v>53517003</v>
      </c>
      <c r="AF32" s="7"/>
      <c r="AG32" s="7">
        <v>300000000</v>
      </c>
      <c r="AH32" s="8">
        <f>202992500+308565</f>
        <v>203301065</v>
      </c>
      <c r="AI32" s="7"/>
      <c r="AJ32" s="7"/>
      <c r="AK32" s="7"/>
      <c r="AL32" s="7"/>
      <c r="AM32" s="7"/>
      <c r="AN32" s="7"/>
      <c r="AO32" s="7"/>
      <c r="AP32" s="7"/>
      <c r="AQ32" s="7"/>
      <c r="AR32" s="31"/>
      <c r="AS32" s="26" t="s">
        <v>158</v>
      </c>
    </row>
    <row r="33" spans="1:45" ht="60" x14ac:dyDescent="0.2">
      <c r="A33" s="11">
        <v>33040803</v>
      </c>
      <c r="B33" s="10">
        <f t="shared" si="1"/>
        <v>16</v>
      </c>
      <c r="C33" s="10">
        <v>9</v>
      </c>
      <c r="D33" s="10">
        <f t="shared" si="2"/>
        <v>16</v>
      </c>
      <c r="E33" s="3" t="s">
        <v>57</v>
      </c>
      <c r="F33" s="4" t="s">
        <v>55</v>
      </c>
      <c r="G33" s="10" t="s">
        <v>58</v>
      </c>
      <c r="H33" s="6" t="s">
        <v>94</v>
      </c>
      <c r="I33" s="25">
        <f t="shared" si="3"/>
        <v>2335123768</v>
      </c>
      <c r="J33" s="30">
        <f>1384370000+9250288</f>
        <v>1393620288</v>
      </c>
      <c r="K33" s="47">
        <v>745759568</v>
      </c>
      <c r="L33" s="7">
        <v>142704283</v>
      </c>
      <c r="M33" s="7">
        <v>53039629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31"/>
      <c r="AS33" s="41" t="s">
        <v>144</v>
      </c>
    </row>
    <row r="34" spans="1:45" ht="132" x14ac:dyDescent="0.2">
      <c r="A34" s="11">
        <v>33040803</v>
      </c>
      <c r="B34" s="10">
        <f t="shared" si="1"/>
        <v>17</v>
      </c>
      <c r="C34" s="10">
        <v>11</v>
      </c>
      <c r="D34" s="10">
        <f t="shared" si="2"/>
        <v>17</v>
      </c>
      <c r="E34" s="3" t="s">
        <v>59</v>
      </c>
      <c r="F34" s="4" t="s">
        <v>55</v>
      </c>
      <c r="G34" s="10" t="s">
        <v>60</v>
      </c>
      <c r="H34" s="15">
        <v>3151650102</v>
      </c>
      <c r="I34" s="25">
        <f t="shared" si="3"/>
        <v>4797193962</v>
      </c>
      <c r="J34" s="30"/>
      <c r="K34" s="7"/>
      <c r="L34" s="7"/>
      <c r="M34" s="7"/>
      <c r="N34" s="7"/>
      <c r="O34" s="7"/>
      <c r="P34" s="7"/>
      <c r="Q34" s="7">
        <v>600000000</v>
      </c>
      <c r="R34" s="7"/>
      <c r="S34" s="7"/>
      <c r="T34" s="7"/>
      <c r="U34" s="7">
        <v>52621440</v>
      </c>
      <c r="V34" s="7"/>
      <c r="W34" s="7">
        <v>1100000000</v>
      </c>
      <c r="X34" s="8">
        <f>16770822+80813231</f>
        <v>97584053</v>
      </c>
      <c r="Y34" s="7"/>
      <c r="Z34" s="7"/>
      <c r="AA34" s="7"/>
      <c r="AB34" s="8">
        <f>455959034+1029123723</f>
        <v>1485082757</v>
      </c>
      <c r="AC34" s="7"/>
      <c r="AD34" s="7"/>
      <c r="AE34" s="8">
        <v>958353163</v>
      </c>
      <c r="AF34" s="7">
        <v>223692120</v>
      </c>
      <c r="AG34" s="7">
        <v>279860425</v>
      </c>
      <c r="AH34" s="8">
        <v>4</v>
      </c>
      <c r="AI34" s="7"/>
      <c r="AJ34" s="7"/>
      <c r="AK34" s="7"/>
      <c r="AL34" s="7"/>
      <c r="AM34" s="7"/>
      <c r="AN34" s="7"/>
      <c r="AO34" s="7"/>
      <c r="AP34" s="7"/>
      <c r="AQ34" s="7"/>
      <c r="AR34" s="31"/>
      <c r="AS34" s="41" t="s">
        <v>160</v>
      </c>
    </row>
    <row r="35" spans="1:45" ht="144" x14ac:dyDescent="0.2">
      <c r="A35" s="11"/>
      <c r="B35" s="10"/>
      <c r="C35" s="10"/>
      <c r="D35" s="10">
        <f>D34+1</f>
        <v>18</v>
      </c>
      <c r="E35" s="3" t="s">
        <v>120</v>
      </c>
      <c r="F35" s="4" t="s">
        <v>55</v>
      </c>
      <c r="G35" s="10" t="s">
        <v>60</v>
      </c>
      <c r="H35" s="38">
        <v>3161490104</v>
      </c>
      <c r="I35" s="25">
        <f t="shared" si="3"/>
        <v>1460435928</v>
      </c>
      <c r="J35" s="30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46"/>
      <c r="W35" s="7"/>
      <c r="X35" s="7"/>
      <c r="Y35" s="7"/>
      <c r="Z35" s="7"/>
      <c r="AA35" s="7"/>
      <c r="AB35" s="7"/>
      <c r="AC35" s="7"/>
      <c r="AD35" s="8">
        <v>108828500</v>
      </c>
      <c r="AE35" s="8">
        <v>1351607428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31"/>
      <c r="AS35" s="26" t="s">
        <v>159</v>
      </c>
    </row>
    <row r="36" spans="1:45" ht="60" x14ac:dyDescent="0.2">
      <c r="A36" s="11">
        <v>33040803</v>
      </c>
      <c r="B36" s="10" t="e">
        <f>#REF!+1</f>
        <v>#REF!</v>
      </c>
      <c r="C36" s="10">
        <v>11</v>
      </c>
      <c r="D36" s="10">
        <f>D35+1</f>
        <v>19</v>
      </c>
      <c r="E36" s="3" t="s">
        <v>61</v>
      </c>
      <c r="F36" s="4" t="s">
        <v>62</v>
      </c>
      <c r="G36" s="10" t="s">
        <v>63</v>
      </c>
      <c r="H36" s="6" t="s">
        <v>95</v>
      </c>
      <c r="I36" s="25">
        <f t="shared" si="3"/>
        <v>8604273880</v>
      </c>
      <c r="J36" s="30"/>
      <c r="K36" s="7"/>
      <c r="L36" s="7"/>
      <c r="M36" s="7"/>
      <c r="N36" s="7"/>
      <c r="O36" s="7"/>
      <c r="P36" s="7"/>
      <c r="Q36" s="7"/>
      <c r="R36" s="7"/>
      <c r="S36" s="7">
        <v>714881271</v>
      </c>
      <c r="T36" s="44">
        <f>3121637847+100000000+1119710857-30000000-60000000</f>
        <v>4251348704</v>
      </c>
      <c r="U36" s="7"/>
      <c r="V36" s="7">
        <v>10539215</v>
      </c>
      <c r="W36" s="7"/>
      <c r="X36" s="7"/>
      <c r="Y36" s="7"/>
      <c r="Z36" s="7">
        <f>815339292.6-50000000-50000000+106312602.4</f>
        <v>821651895</v>
      </c>
      <c r="AA36" s="7"/>
      <c r="AB36" s="8">
        <v>895011928</v>
      </c>
      <c r="AC36" s="7"/>
      <c r="AD36" s="7"/>
      <c r="AE36" s="8">
        <f>1863093583+47747284</f>
        <v>1910840867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31"/>
      <c r="AS36" s="41" t="s">
        <v>149</v>
      </c>
    </row>
    <row r="37" spans="1:45" ht="60" x14ac:dyDescent="0.2">
      <c r="A37" s="11">
        <v>33040803</v>
      </c>
      <c r="B37" s="10" t="e">
        <f t="shared" si="1"/>
        <v>#REF!</v>
      </c>
      <c r="C37" s="10">
        <v>11</v>
      </c>
      <c r="D37" s="10">
        <f t="shared" si="2"/>
        <v>20</v>
      </c>
      <c r="E37" s="3" t="s">
        <v>64</v>
      </c>
      <c r="F37" s="4" t="s">
        <v>55</v>
      </c>
      <c r="G37" s="10" t="s">
        <v>65</v>
      </c>
      <c r="H37" s="6" t="s">
        <v>96</v>
      </c>
      <c r="I37" s="25">
        <f t="shared" ref="I37:I39" si="5">SUM(J37:AR37)</f>
        <v>747322597</v>
      </c>
      <c r="J37" s="30"/>
      <c r="K37" s="7"/>
      <c r="L37" s="7"/>
      <c r="M37" s="7"/>
      <c r="N37" s="7"/>
      <c r="O37" s="7"/>
      <c r="P37" s="7"/>
      <c r="Q37" s="7"/>
      <c r="R37" s="7"/>
      <c r="S37" s="7">
        <v>50000000</v>
      </c>
      <c r="T37" s="7"/>
      <c r="U37" s="7"/>
      <c r="V37" s="7"/>
      <c r="W37" s="8">
        <v>500000000</v>
      </c>
      <c r="X37" s="8">
        <f>97322597+100000000</f>
        <v>197322597</v>
      </c>
      <c r="Y37" s="8"/>
      <c r="Z37" s="10"/>
      <c r="AA37" s="10"/>
      <c r="AB37" s="10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31"/>
      <c r="AS37" s="41" t="s">
        <v>145</v>
      </c>
    </row>
    <row r="38" spans="1:45" ht="60" x14ac:dyDescent="0.2">
      <c r="A38" s="11">
        <v>33040803</v>
      </c>
      <c r="B38" s="10" t="e">
        <f t="shared" si="1"/>
        <v>#REF!</v>
      </c>
      <c r="C38" s="10">
        <v>11</v>
      </c>
      <c r="D38" s="10">
        <f t="shared" si="2"/>
        <v>21</v>
      </c>
      <c r="E38" s="3" t="s">
        <v>66</v>
      </c>
      <c r="F38" s="4" t="s">
        <v>55</v>
      </c>
      <c r="G38" s="10" t="s">
        <v>65</v>
      </c>
      <c r="H38" s="6" t="s">
        <v>97</v>
      </c>
      <c r="I38" s="25">
        <f t="shared" si="5"/>
        <v>56938000</v>
      </c>
      <c r="J38" s="3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>
        <v>55000000</v>
      </c>
      <c r="X38" s="8">
        <v>1938000</v>
      </c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31"/>
      <c r="AS38" s="41" t="s">
        <v>146</v>
      </c>
    </row>
    <row r="39" spans="1:45" ht="60" x14ac:dyDescent="0.2">
      <c r="A39" s="11">
        <v>33040803</v>
      </c>
      <c r="B39" s="10" t="e">
        <f t="shared" si="1"/>
        <v>#REF!</v>
      </c>
      <c r="C39" s="10" t="s">
        <v>67</v>
      </c>
      <c r="D39" s="10">
        <f t="shared" si="2"/>
        <v>22</v>
      </c>
      <c r="E39" s="3" t="s">
        <v>68</v>
      </c>
      <c r="F39" s="4" t="s">
        <v>62</v>
      </c>
      <c r="G39" s="10" t="s">
        <v>63</v>
      </c>
      <c r="H39" s="6" t="s">
        <v>98</v>
      </c>
      <c r="I39" s="25">
        <f t="shared" si="5"/>
        <v>185359151</v>
      </c>
      <c r="J39" s="30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180000000</v>
      </c>
      <c r="X39" s="8">
        <v>5359151</v>
      </c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31"/>
      <c r="AS39" s="41" t="s">
        <v>147</v>
      </c>
    </row>
    <row r="40" spans="1:45" ht="60.75" thickBot="1" x14ac:dyDescent="0.25">
      <c r="A40" s="48"/>
      <c r="B40" s="49"/>
      <c r="C40" s="49"/>
      <c r="D40" s="49">
        <f>D39+1</f>
        <v>23</v>
      </c>
      <c r="E40" s="50" t="s">
        <v>124</v>
      </c>
      <c r="F40" s="51" t="s">
        <v>126</v>
      </c>
      <c r="G40" s="49" t="s">
        <v>125</v>
      </c>
      <c r="H40" s="52">
        <v>1021020103</v>
      </c>
      <c r="I40" s="53">
        <f>SUM(J40:AR40)</f>
        <v>150000000</v>
      </c>
      <c r="J40" s="32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54">
        <v>150000000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33"/>
      <c r="AS40" s="58" t="s">
        <v>148</v>
      </c>
    </row>
    <row r="41" spans="1:45" ht="13.5" thickBot="1" x14ac:dyDescent="0.25">
      <c r="A41" s="61"/>
      <c r="B41" s="62"/>
      <c r="C41" s="62"/>
      <c r="D41" s="62"/>
      <c r="E41" s="62"/>
      <c r="F41" s="62"/>
      <c r="G41" s="62"/>
      <c r="H41" s="62"/>
      <c r="I41" s="60">
        <f>SUM(I7:I40)</f>
        <v>95726843702.149994</v>
      </c>
      <c r="J41" s="55">
        <f t="shared" ref="J41:W41" si="6">SUM(J7:J39)</f>
        <v>1393620288</v>
      </c>
      <c r="K41" s="14">
        <f t="shared" si="6"/>
        <v>745759568</v>
      </c>
      <c r="L41" s="14">
        <f t="shared" si="6"/>
        <v>142704283</v>
      </c>
      <c r="M41" s="14">
        <f t="shared" si="6"/>
        <v>53039629</v>
      </c>
      <c r="N41" s="14">
        <f t="shared" si="6"/>
        <v>26126078068</v>
      </c>
      <c r="O41" s="14">
        <f t="shared" si="6"/>
        <v>16063809663</v>
      </c>
      <c r="P41" s="14">
        <f t="shared" si="6"/>
        <v>3127602531</v>
      </c>
      <c r="Q41" s="14">
        <f t="shared" si="6"/>
        <v>930000000</v>
      </c>
      <c r="R41" s="14">
        <f t="shared" si="6"/>
        <v>356000000</v>
      </c>
      <c r="S41" s="14">
        <f t="shared" si="6"/>
        <v>814881271</v>
      </c>
      <c r="T41" s="14">
        <f t="shared" si="6"/>
        <v>4391348704</v>
      </c>
      <c r="U41" s="14">
        <f t="shared" si="6"/>
        <v>52621440</v>
      </c>
      <c r="V41" s="14">
        <f t="shared" si="6"/>
        <v>10539215</v>
      </c>
      <c r="W41" s="14">
        <f t="shared" si="6"/>
        <v>3865181281.25</v>
      </c>
      <c r="X41" s="14">
        <f>SUM(X7:X40)</f>
        <v>2014988970</v>
      </c>
      <c r="Y41" s="14">
        <f t="shared" ref="Y41:AR41" si="7">SUM(Y7:Y39)</f>
        <v>494180</v>
      </c>
      <c r="Z41" s="14">
        <f t="shared" si="7"/>
        <v>1071651895</v>
      </c>
      <c r="AA41" s="14">
        <f t="shared" si="7"/>
        <v>100820</v>
      </c>
      <c r="AB41" s="14">
        <f t="shared" si="7"/>
        <v>2425406885</v>
      </c>
      <c r="AC41" s="14">
        <f t="shared" si="7"/>
        <v>819036195</v>
      </c>
      <c r="AD41" s="14">
        <f t="shared" si="7"/>
        <v>128828500</v>
      </c>
      <c r="AE41" s="14">
        <f t="shared" si="7"/>
        <v>5710519637</v>
      </c>
      <c r="AF41" s="14">
        <f t="shared" si="7"/>
        <v>223692120</v>
      </c>
      <c r="AG41" s="14">
        <f t="shared" si="7"/>
        <v>1024860425</v>
      </c>
      <c r="AH41" s="14">
        <f t="shared" si="7"/>
        <v>310955494</v>
      </c>
      <c r="AI41" s="14">
        <f t="shared" si="7"/>
        <v>356480000</v>
      </c>
      <c r="AJ41" s="14">
        <f t="shared" si="7"/>
        <v>5379547</v>
      </c>
      <c r="AK41" s="14">
        <f t="shared" si="7"/>
        <v>83368124.899999991</v>
      </c>
      <c r="AL41" s="14">
        <f t="shared" si="7"/>
        <v>17824000000</v>
      </c>
      <c r="AM41" s="14">
        <f t="shared" si="7"/>
        <v>306430993</v>
      </c>
      <c r="AN41" s="14">
        <f t="shared" si="7"/>
        <v>5347327516</v>
      </c>
      <c r="AO41" s="14">
        <f t="shared" si="7"/>
        <v>1108</v>
      </c>
      <c r="AP41" s="14">
        <f t="shared" si="7"/>
        <v>57130</v>
      </c>
      <c r="AQ41" s="14">
        <f t="shared" si="7"/>
        <v>5860</v>
      </c>
      <c r="AR41" s="56">
        <f t="shared" si="7"/>
        <v>72361</v>
      </c>
      <c r="AS41" s="59"/>
    </row>
  </sheetData>
  <autoFilter ref="A6:AQ41" xr:uid="{00000000-0009-0000-0000-000000000000}"/>
  <mergeCells count="15">
    <mergeCell ref="A41:H41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29" max="16383" man="1"/>
  </rowBreaks>
  <ignoredErrors>
    <ignoredError sqref="A36:A39 H36:H39 H7:H14 A7:A14 H26:H33 A26:A34 H21 H23:H25" numberStoredAsText="1"/>
    <ignoredError sqref="K42:AM201 X41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2020-09-15T17:08:06Z</dcterms:modified>
</cp:coreProperties>
</file>