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ser\Documents\Modificación 2020 POAI No5\"/>
    </mc:Choice>
  </mc:AlternateContent>
  <xr:revisionPtr revIDLastSave="0" documentId="13_ncr:1_{4D04343F-BB69-4EA4-8056-995CCF8AD420}" xr6:coauthVersionLast="36" xr6:coauthVersionMax="36" xr10:uidLastSave="{00000000-0000-0000-0000-000000000000}"/>
  <bookViews>
    <workbookView xWindow="0" yWindow="0" windowWidth="24000" windowHeight="8835" xr2:uid="{00000000-000D-0000-FFFF-FFFF00000000}"/>
  </bookViews>
  <sheets>
    <sheet name="POAI PCJIC" sheetId="4" r:id="rId1"/>
  </sheets>
  <definedNames>
    <definedName name="_xlnm._FilterDatabase" localSheetId="0" hidden="1">'POAI PCJIC'!$A$6:$AQ$37</definedName>
    <definedName name="_xlnm.Print_Area" localSheetId="0">'POAI PCJIC'!$A$1:$AS$37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PCJIC'!$5:$6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0" i="4" l="1"/>
  <c r="AB30" i="4" l="1"/>
  <c r="I21" i="4" l="1"/>
  <c r="I35" i="4" l="1"/>
  <c r="I34" i="4"/>
  <c r="I31" i="4"/>
  <c r="I20" i="4"/>
  <c r="I18" i="4"/>
  <c r="I17" i="4"/>
  <c r="I16" i="4"/>
  <c r="I8" i="4"/>
  <c r="I7" i="4"/>
  <c r="I36" i="4"/>
  <c r="AR37" i="4"/>
  <c r="AP37" i="4"/>
  <c r="AN37" i="4"/>
  <c r="AK37" i="4"/>
  <c r="AH28" i="4"/>
  <c r="AH37" i="4" s="1"/>
  <c r="AE32" i="4"/>
  <c r="AE37" i="4" s="1"/>
  <c r="V37" i="4"/>
  <c r="AB37" i="4" l="1"/>
  <c r="X33" i="4"/>
  <c r="I33" i="4" s="1"/>
  <c r="X30" i="4"/>
  <c r="I30" i="4" s="1"/>
  <c r="X27" i="4"/>
  <c r="I27" i="4" s="1"/>
  <c r="X22" i="4"/>
  <c r="X13" i="4"/>
  <c r="X12" i="4"/>
  <c r="I12" i="4" s="1"/>
  <c r="X10" i="4"/>
  <c r="X37" i="4" s="1"/>
  <c r="T32" i="4"/>
  <c r="T26" i="4"/>
  <c r="I26" i="4" s="1"/>
  <c r="K37" i="4"/>
  <c r="T37" i="4" l="1"/>
  <c r="AD37" i="4"/>
  <c r="Y10" i="4"/>
  <c r="Y37" i="4" s="1"/>
  <c r="AA10" i="4"/>
  <c r="AA37" i="4" s="1"/>
  <c r="AM37" i="4" l="1"/>
  <c r="AJ37" i="4"/>
  <c r="I19" i="4" l="1"/>
  <c r="AL15" i="4" l="1"/>
  <c r="AL14" i="4" l="1"/>
  <c r="I14" i="4" s="1"/>
  <c r="I15" i="4"/>
  <c r="D8" i="4" l="1"/>
  <c r="D9" i="4" s="1"/>
  <c r="D10" i="4" s="1"/>
  <c r="D11" i="4" s="1"/>
  <c r="D12" i="4" s="1"/>
  <c r="D13" i="4" s="1"/>
  <c r="D14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l="1"/>
  <c r="D34" i="4" s="1"/>
  <c r="D35" i="4" s="1"/>
  <c r="D36" i="4" s="1"/>
  <c r="Z32" i="4"/>
  <c r="I32" i="4" s="1"/>
  <c r="R37" i="4" l="1"/>
  <c r="Q37" i="4"/>
  <c r="J29" i="4" l="1"/>
  <c r="I29" i="4" s="1"/>
  <c r="AQ37" i="4"/>
  <c r="AO37" i="4"/>
  <c r="AL37" i="4"/>
  <c r="AG37" i="4"/>
  <c r="AF37" i="4"/>
  <c r="S37" i="4"/>
  <c r="P37" i="4"/>
  <c r="O37" i="4"/>
  <c r="N37" i="4"/>
  <c r="M37" i="4"/>
  <c r="L37" i="4"/>
  <c r="J37" i="4"/>
  <c r="Z37" i="4"/>
  <c r="AC28" i="4"/>
  <c r="W28" i="4"/>
  <c r="I28" i="4" s="1"/>
  <c r="AC25" i="4"/>
  <c r="I25" i="4" s="1"/>
  <c r="AC24" i="4"/>
  <c r="I24" i="4" s="1"/>
  <c r="W23" i="4"/>
  <c r="I23" i="4" s="1"/>
  <c r="AI22" i="4"/>
  <c r="W22" i="4"/>
  <c r="AI13" i="4"/>
  <c r="W13" i="4"/>
  <c r="W11" i="4"/>
  <c r="I11" i="4" s="1"/>
  <c r="W10" i="4"/>
  <c r="I10" i="4" s="1"/>
  <c r="W9" i="4"/>
  <c r="I9" i="4" s="1"/>
  <c r="B8" i="4"/>
  <c r="B9" i="4" s="1"/>
  <c r="B10" i="4" s="1"/>
  <c r="B11" i="4" s="1"/>
  <c r="B12" i="4" s="1"/>
  <c r="B13" i="4" s="1"/>
  <c r="B14" i="4" s="1"/>
  <c r="B22" i="4" s="1"/>
  <c r="B23" i="4" s="1"/>
  <c r="B24" i="4" s="1"/>
  <c r="B25" i="4" s="1"/>
  <c r="B26" i="4" s="1"/>
  <c r="B27" i="4" s="1"/>
  <c r="B28" i="4" s="1"/>
  <c r="B29" i="4" s="1"/>
  <c r="B30" i="4" s="1"/>
  <c r="B32" i="4" s="1"/>
  <c r="B33" i="4" s="1"/>
  <c r="B34" i="4" s="1"/>
  <c r="B35" i="4" s="1"/>
  <c r="U37" i="4"/>
  <c r="I13" i="4" l="1"/>
  <c r="I22" i="4"/>
  <c r="AC37" i="4"/>
  <c r="AI37" i="4"/>
  <c r="W37" i="4"/>
  <c r="I37" i="4" l="1"/>
</calcChain>
</file>

<file path=xl/sharedStrings.xml><?xml version="1.0" encoding="utf-8"?>
<sst xmlns="http://schemas.openxmlformats.org/spreadsheetml/2006/main" count="216" uniqueCount="165">
  <si>
    <t>33040802</t>
  </si>
  <si>
    <t>Producto Plan 2016-2019</t>
  </si>
  <si>
    <t>No.</t>
  </si>
  <si>
    <t>Factor Acreditación</t>
  </si>
  <si>
    <t>Proyecto Banco PCJIC</t>
  </si>
  <si>
    <t>UNIDAD EJECUTORA</t>
  </si>
  <si>
    <t>Recursos FBSL</t>
  </si>
  <si>
    <t>Aportes ordinarios departamento
(1010)</t>
  </si>
  <si>
    <t>Aportes ordinarios departamento
(2052)</t>
  </si>
  <si>
    <t>Aportes ordinarios departamento
(2053)</t>
  </si>
  <si>
    <t>Estampilla Poli - Rionegro</t>
  </si>
  <si>
    <t>Estampilla Poli - Girardota</t>
  </si>
  <si>
    <t>Estampilla Politécnico</t>
  </si>
  <si>
    <t xml:space="preserve">Estampilla Prodesarrollo de Antioquia </t>
  </si>
  <si>
    <t>Devolución IVA</t>
  </si>
  <si>
    <t>Recursos CREE (Rendimientos 2020)</t>
  </si>
  <si>
    <t>Recursos MEN
(PFC)</t>
  </si>
  <si>
    <t xml:space="preserve">Excedentes de Extensión 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</si>
  <si>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</si>
  <si>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</si>
  <si>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</si>
  <si>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</si>
  <si>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</si>
  <si>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</si>
  <si>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</si>
  <si>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</si>
  <si>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</si>
  <si>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</si>
  <si>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</si>
  <si>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</si>
  <si>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</si>
  <si>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2, 3 y 4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</si>
  <si>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</si>
  <si>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</si>
  <si>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</si>
  <si>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</si>
  <si>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5 y 7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</si>
  <si>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</si>
  <si>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</si>
  <si>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</si>
  <si>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</si>
  <si>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</si>
  <si>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</si>
  <si>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>2, 4 y 9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</si>
  <si>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</si>
  <si>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</si>
  <si>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</si>
  <si>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</si>
  <si>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10 y 11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</si>
  <si>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</si>
  <si>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</si>
  <si>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</si>
  <si>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</si>
  <si>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2 y 9</t>
  </si>
  <si>
    <t>Construyendo Presente</t>
  </si>
  <si>
    <t>Vicerrector Administrativo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</si>
  <si>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</si>
  <si>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</si>
  <si>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</si>
  <si>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</si>
  <si>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</si>
  <si>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</si>
  <si>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</si>
  <si>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</si>
  <si>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</si>
  <si>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</si>
  <si>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</si>
  <si>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1, 8 y 10</t>
  </si>
  <si>
    <t>Desarrollo del Sistema Integrado de Planificación y Gestión</t>
  </si>
  <si>
    <t>Aporte institucional F.B.S.L.
(1010)</t>
  </si>
  <si>
    <t>Nro.</t>
  </si>
  <si>
    <t>LÍDER</t>
  </si>
  <si>
    <t>CENTRO DE COSTOS</t>
  </si>
  <si>
    <t>ASIGNACIÓN AÑO 2020</t>
  </si>
  <si>
    <t>Código: FPL38</t>
  </si>
  <si>
    <t>Versión: 05</t>
  </si>
  <si>
    <t>PLAN OPERATIVO ANUAL DE INVERSIONES - POAI 
VIGENCIA 2020</t>
  </si>
  <si>
    <t>OBSERVACIONES</t>
  </si>
  <si>
    <t>FUENTES DE INVERSIÓN PROGRAMADA 2020</t>
  </si>
  <si>
    <t>2051070114</t>
  </si>
  <si>
    <t>2051070115</t>
  </si>
  <si>
    <t>2051150102</t>
  </si>
  <si>
    <t>2051130103</t>
  </si>
  <si>
    <t>2091310102</t>
  </si>
  <si>
    <t>2051070116</t>
  </si>
  <si>
    <t>2061080325</t>
  </si>
  <si>
    <t>N.A.</t>
  </si>
  <si>
    <t>4211670131</t>
  </si>
  <si>
    <t>4251800110</t>
  </si>
  <si>
    <t>2141440117</t>
  </si>
  <si>
    <t>4211680105</t>
  </si>
  <si>
    <t>2071110112</t>
  </si>
  <si>
    <t>2081161503</t>
  </si>
  <si>
    <t>3181560110</t>
  </si>
  <si>
    <t>3171540105</t>
  </si>
  <si>
    <t>1031050113</t>
  </si>
  <si>
    <t>3201620105</t>
  </si>
  <si>
    <t>3201620106</t>
  </si>
  <si>
    <t>1031050114</t>
  </si>
  <si>
    <t>Aporte institucional F.B.S.L.
(1011)</t>
  </si>
  <si>
    <t>Aportes extraordinarios departamento
(1010)</t>
  </si>
  <si>
    <t>Aportes extraordinarios departamento
(1011)</t>
  </si>
  <si>
    <t>8.1</t>
  </si>
  <si>
    <t>C.I 3017481 DE 2018 ECOPETROL- POLITECNICO J.I.C</t>
  </si>
  <si>
    <t>C.I 1906-83 CORANTIOQUIA</t>
  </si>
  <si>
    <t xml:space="preserve">Se trasladan recursos por valor de $347.731.762 según Resolución Rectoral No. 202005000026 del 23 de enero de 2020.
</t>
  </si>
  <si>
    <t>8.2</t>
  </si>
  <si>
    <t>8.3</t>
  </si>
  <si>
    <t>C.I 85151 MPIO DE MEDELLÍN - SRIA DE EDUCACIÓN</t>
  </si>
  <si>
    <t>Se trasladan recursos por un valor de $ 357.460.695 según Resolución Rectoral No 202005000170 del 20 de marzo de 2020.</t>
  </si>
  <si>
    <t>Se trasladan recursos por un valor de $ 210.960.753 según Resolución Rectoral No 202005000044 del 29 de enero de 2020.</t>
  </si>
  <si>
    <t>Excedentes de Extensión (Reservas)</t>
  </si>
  <si>
    <t>Administración de Convenios
(Reservas)</t>
  </si>
  <si>
    <t>CONVENIO COOPERATIVA J.F.K</t>
  </si>
  <si>
    <t>8.4</t>
  </si>
  <si>
    <t>8.5</t>
  </si>
  <si>
    <t>8.6</t>
  </si>
  <si>
    <t>CONVENIOCONSORCIO MAR 1 - DEVIMAR</t>
  </si>
  <si>
    <t>Estampilla Prodesarrollo de Antioquia (Reservas)</t>
  </si>
  <si>
    <t>Estampilla Politécnico (Reservas)</t>
  </si>
  <si>
    <t>Recursos CREE (Reservas)</t>
  </si>
  <si>
    <t>Implementación de un sistema integrado de información, de tipo ERP</t>
  </si>
  <si>
    <t>Recursos FBSL
(Balance)</t>
  </si>
  <si>
    <t>Estampilla Poli - Rionegro
(Balance)</t>
  </si>
  <si>
    <t>Estampilla Politécnico
(Balance)</t>
  </si>
  <si>
    <t>Mejoramiento de los servicios de la gestión documental en el Politécnico Colombiano Jaime Isaza Cadavid</t>
  </si>
  <si>
    <t>Coordinación de Archivo y Correspondencia</t>
  </si>
  <si>
    <t>Secretaría General</t>
  </si>
  <si>
    <t>Estampilla Prodesarrollo de Antioquia (Balance)</t>
  </si>
  <si>
    <t>Estampilla Poli - Girardota (Balance)</t>
  </si>
  <si>
    <t>Recursos CREE (Balance)</t>
  </si>
  <si>
    <t>Recursos MEN
(Balance)</t>
  </si>
  <si>
    <t>Excedentes de Extensión (Balance)</t>
  </si>
  <si>
    <t>Administración de Convenios (Balance)</t>
  </si>
  <si>
    <t>Varios según Convenios</t>
  </si>
  <si>
    <t>Administración de Convenios
(Balance)</t>
  </si>
  <si>
    <t>Rend. Fondos Espec. Apartadó (Balance)</t>
  </si>
  <si>
    <t>Rend. Fondos Espec. Rionegro (Balance)</t>
  </si>
  <si>
    <t>Se le adicionan recursos por un valor de $821.276.382 según Decreto 2020070001246 del 30 de abril de 2020</t>
  </si>
  <si>
    <t>Se le adicionan recursos por un valor de $70.768.383 según Decreto 2020070001246 del 30 de abril de 2020</t>
  </si>
  <si>
    <t>Se le adicionan recursos por un valor de $187.045.271 según Decreto 2020070001246 del 30 de abril de 2020</t>
  </si>
  <si>
    <t>Se le adicionan recursos por un valor de $880.016.470,45 según Decreto 2020070001246 del 30 de abril de 2020</t>
  </si>
  <si>
    <t>Se le adicionan recursos por un valor de $16.986 según Decreto 2020070001246 del 30 de abril de 2020</t>
  </si>
  <si>
    <t>Se le adicionan recursos por un valor de $100.000.000 según Decreto 2020070001246 del 30 de abril de 2020</t>
  </si>
  <si>
    <t>Se le adicionan recursos por un valor de $289.885.280 según Decreto 2020070001246 del 30 de abril de 2020</t>
  </si>
  <si>
    <t>Se le adicionan recursos por un valor de $745.759.568 según Decreto 2020070001246 del 30 de abril de 2020</t>
  </si>
  <si>
    <t>Se le adicionan recursos por un valor de $197.322.597 según Decreto 2020070001246 del 30 de abril de 2020</t>
  </si>
  <si>
    <t>Se le adicionan recursos por un valor de $1.938.000 según Decreto 2020070001246 del 30 de abril de 2020</t>
  </si>
  <si>
    <t>Se le adicionan recursos por un valor de $5.359.151 según Decreto 2020070001246 del 30 de abril de 2020</t>
  </si>
  <si>
    <t>Se le adicionan recursos por un valor de $150.000.000 según Decreto 2020070001246 del 30 de abril de 2020</t>
  </si>
  <si>
    <t>Se le adicionan recursos por un valor de $7.067.740.714 según Decreto 2020070001246 del 30 de abril de 2020</t>
  </si>
  <si>
    <t>Se le adicionan recursos por un valor de $80.973.427 según Decreto 2020070001246 del 30 de abril de 2020</t>
  </si>
  <si>
    <t>Se le adicionan recursos por un valor de $292.776.085 según Decreto 2020070001246 del 30 de abril de 2020</t>
  </si>
  <si>
    <t>8.7</t>
  </si>
  <si>
    <t>Se trasladan recursos por un valor de $216.187.161 según Resolución Rectoral No 202005000203 del 5 de mayo de 2020.</t>
  </si>
  <si>
    <t>Fortalecimiento del Consultorio Tecnológico Giba</t>
  </si>
  <si>
    <t>2061080345</t>
  </si>
  <si>
    <t>Se le adicionan recursos por un valor de $595.000 según Resolución Rectoral No 202005000020 del 20 de enero de 2020.
Se le adicionan recursos por un valor de $225.340.983 según Decreto 2020070001246 del 30 de abril de 2020</t>
  </si>
  <si>
    <t>Se le adicionan recursos por un valor de $5.379.747 según Resolución Rectoral No 202005000020 del 20 de enero de 2020.
Se le adicionan recursos por un valor de $357.247.659,45 según Decreto 2020070001246 del 30 de abril de 2020</t>
  </si>
  <si>
    <t>Se le adicionan recursos por un valor de $20.000.000 según Resolución Rectoral No 202005000020 del 20 de enero de 2020.
Se le adicionan recursos por un valor de $326.921.727 según Decreto 2020070001246 del 30 de abril de 2020</t>
  </si>
  <si>
    <t>Se le adicionan recursos por un valor de $108.828.500 según Resolución Rectoral No 202005000020 del 20 de enero de 2020.
Se le adicionan recursos por un valor de $1.351.607.428 según Decreto 2020070001246 del 30 de abril de 2020</t>
  </si>
  <si>
    <t>Se le adicionan recursos por un valor de $1.511.896.254 según Decreto 2020070001246 del 30 de abril de 2020
Se le adicionan recursos por un valor de $1.029.123.723 según Decreto 2020070001531 del 19 de junio de 2020</t>
  </si>
  <si>
    <t>Se le adicionan recursos por un valor de $ 306.430.993 según Resolución Rectoral No 202005000020 del 20 de enero de 2020.
Se le trasladan recursos por un valor de $1.800.000.000 según Resolución Rectoral No 202005000155 del 17 de marzo de 2020.
Se le adicionan recursos por un valor de $92.712.954 según Decreto 2020070001246 del 30 de abril de 2020</t>
  </si>
  <si>
    <t>Se le adicionan recursos por un valor de $4.533.843.034 según Decreto 2020070001246 del 30 de abril de 2020</t>
  </si>
  <si>
    <t>Se le adicionan recursos por un valor de $720.771.528 según Decreto 2020070001246 del 30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</si>
</sst>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70" fontId="6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3"/>
    <xf numFmtId="0" fontId="5" fillId="0" borderId="1" xfId="0" applyFont="1" applyFill="1" applyBorder="1" applyAlignment="1" applyProtection="1">
      <alignment horizontal="right" vertical="center"/>
      <protection locked="0"/>
    </xf>
    <xf numFmtId="2" fontId="9" fillId="0" borderId="1" xfId="0" applyNumberFormat="1" applyFont="1" applyFill="1" applyBorder="1" applyAlignment="1">
      <alignment horizontal="center" vertical="center"/>
    </xf>
    <xf numFmtId="169" fontId="10" fillId="0" borderId="7" xfId="3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8" fillId="3" borderId="16" xfId="3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/>
    </xf>
    <xf numFmtId="38" fontId="9" fillId="0" borderId="4" xfId="0" applyNumberFormat="1" applyFont="1" applyFill="1" applyBorder="1" applyAlignment="1">
      <alignment horizontal="center" vertical="center" wrapText="1"/>
    </xf>
    <xf numFmtId="0" fontId="8" fillId="3" borderId="29" xfId="3" applyFont="1" applyFill="1" applyBorder="1" applyAlignment="1">
      <alignment horizontal="center" vertical="center" wrapText="1"/>
    </xf>
    <xf numFmtId="0" fontId="8" fillId="3" borderId="22" xfId="3" applyFont="1" applyFill="1" applyBorder="1" applyAlignment="1">
      <alignment horizontal="center" vertical="center" wrapText="1"/>
    </xf>
    <xf numFmtId="0" fontId="8" fillId="3" borderId="16" xfId="3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" fontId="9" fillId="0" borderId="8" xfId="0" applyNumberFormat="1" applyFont="1" applyFill="1" applyBorder="1" applyAlignment="1">
      <alignment horizontal="center" vertical="center"/>
    </xf>
    <xf numFmtId="169" fontId="10" fillId="0" borderId="19" xfId="3" applyNumberFormat="1" applyFont="1" applyFill="1" applyBorder="1" applyAlignment="1">
      <alignment horizontal="center" vertical="center"/>
    </xf>
    <xf numFmtId="169" fontId="10" fillId="0" borderId="20" xfId="3" applyNumberFormat="1" applyFont="1" applyFill="1" applyBorder="1" applyAlignment="1">
      <alignment horizontal="center" vertical="center"/>
    </xf>
    <xf numFmtId="0" fontId="1" fillId="0" borderId="0" xfId="3" applyFont="1" applyFill="1" applyBorder="1"/>
    <xf numFmtId="166" fontId="10" fillId="0" borderId="34" xfId="3" applyNumberFormat="1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49" fontId="9" fillId="0" borderId="4" xfId="3" applyNumberFormat="1" applyFont="1" applyFill="1" applyBorder="1" applyAlignment="1">
      <alignment horizontal="justify" vertical="center" wrapText="1"/>
    </xf>
    <xf numFmtId="49" fontId="9" fillId="0" borderId="4" xfId="3" applyNumberFormat="1" applyFont="1" applyFill="1" applyBorder="1" applyAlignment="1">
      <alignment horizontal="center" vertical="center" wrapText="1"/>
    </xf>
    <xf numFmtId="168" fontId="9" fillId="0" borderId="4" xfId="8" applyNumberFormat="1" applyFont="1" applyFill="1" applyBorder="1" applyAlignment="1">
      <alignment horizontal="center" vertical="center" wrapText="1"/>
    </xf>
    <xf numFmtId="169" fontId="9" fillId="0" borderId="5" xfId="8" applyNumberFormat="1" applyFont="1" applyFill="1" applyBorder="1" applyAlignment="1">
      <alignment horizontal="center" vertical="center"/>
    </xf>
    <xf numFmtId="169" fontId="9" fillId="0" borderId="3" xfId="8" applyNumberFormat="1" applyFont="1" applyFill="1" applyBorder="1" applyAlignment="1">
      <alignment horizontal="center" vertical="center" wrapText="1"/>
    </xf>
    <xf numFmtId="169" fontId="9" fillId="0" borderId="4" xfId="8" applyNumberFormat="1" applyFont="1" applyFill="1" applyBorder="1" applyAlignment="1">
      <alignment horizontal="center" vertical="center" wrapText="1"/>
    </xf>
    <xf numFmtId="169" fontId="9" fillId="0" borderId="4" xfId="8" applyNumberFormat="1" applyFont="1" applyFill="1" applyBorder="1" applyAlignment="1">
      <alignment horizontal="center" vertical="center"/>
    </xf>
    <xf numFmtId="169" fontId="9" fillId="0" borderId="14" xfId="8" applyNumberFormat="1" applyFont="1" applyFill="1" applyBorder="1" applyAlignment="1">
      <alignment horizontal="center" vertical="center" wrapText="1"/>
    </xf>
    <xf numFmtId="49" fontId="9" fillId="0" borderId="28" xfId="8" applyNumberFormat="1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justify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68" fontId="9" fillId="0" borderId="1" xfId="8" applyNumberFormat="1" applyFont="1" applyFill="1" applyBorder="1" applyAlignment="1">
      <alignment horizontal="center" vertical="center" wrapText="1"/>
    </xf>
    <xf numFmtId="169" fontId="9" fillId="0" borderId="2" xfId="8" applyNumberFormat="1" applyFont="1" applyFill="1" applyBorder="1" applyAlignment="1">
      <alignment horizontal="center" vertical="center"/>
    </xf>
    <xf numFmtId="169" fontId="9" fillId="0" borderId="10" xfId="8" applyNumberFormat="1" applyFont="1" applyFill="1" applyBorder="1" applyAlignment="1">
      <alignment horizontal="center" vertical="center" wrapText="1"/>
    </xf>
    <xf numFmtId="169" fontId="9" fillId="0" borderId="1" xfId="8" applyNumberFormat="1" applyFont="1" applyFill="1" applyBorder="1" applyAlignment="1">
      <alignment horizontal="center" vertical="center" wrapText="1"/>
    </xf>
    <xf numFmtId="169" fontId="9" fillId="0" borderId="1" xfId="8" applyNumberFormat="1" applyFont="1" applyFill="1" applyBorder="1" applyAlignment="1">
      <alignment horizontal="center" vertical="center"/>
    </xf>
    <xf numFmtId="169" fontId="9" fillId="0" borderId="13" xfId="8" applyNumberFormat="1" applyFont="1" applyFill="1" applyBorder="1" applyAlignment="1">
      <alignment horizontal="center" vertical="center" wrapText="1"/>
    </xf>
    <xf numFmtId="49" fontId="9" fillId="0" borderId="31" xfId="8" applyNumberFormat="1" applyFont="1" applyFill="1" applyBorder="1" applyAlignment="1">
      <alignment horizontal="center" vertical="center" wrapText="1"/>
    </xf>
    <xf numFmtId="0" fontId="9" fillId="0" borderId="31" xfId="8" applyNumberFormat="1" applyFont="1" applyFill="1" applyBorder="1" applyAlignment="1">
      <alignment horizontal="center" vertical="center" wrapText="1"/>
    </xf>
    <xf numFmtId="164" fontId="9" fillId="0" borderId="1" xfId="3" applyNumberFormat="1" applyFont="1" applyFill="1" applyBorder="1" applyAlignment="1">
      <alignment horizontal="center" vertical="center" wrapText="1"/>
    </xf>
    <xf numFmtId="166" fontId="9" fillId="0" borderId="1" xfId="8" applyNumberFormat="1" applyFont="1" applyFill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169" fontId="9" fillId="0" borderId="1" xfId="0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justify" vertical="center" wrapText="1"/>
    </xf>
    <xf numFmtId="169" fontId="9" fillId="0" borderId="13" xfId="0" applyNumberFormat="1" applyFont="1" applyFill="1" applyBorder="1" applyAlignment="1">
      <alignment horizontal="center" vertical="center" wrapText="1"/>
    </xf>
    <xf numFmtId="0" fontId="11" fillId="0" borderId="0" xfId="3" applyFont="1" applyFill="1"/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49" fontId="9" fillId="0" borderId="8" xfId="3" applyNumberFormat="1" applyFont="1" applyFill="1" applyBorder="1" applyAlignment="1">
      <alignment horizontal="justify" vertical="center" wrapText="1"/>
    </xf>
    <xf numFmtId="49" fontId="9" fillId="0" borderId="8" xfId="3" applyNumberFormat="1" applyFont="1" applyFill="1" applyBorder="1" applyAlignment="1">
      <alignment horizontal="center" vertical="center" wrapText="1"/>
    </xf>
    <xf numFmtId="169" fontId="9" fillId="0" borderId="9" xfId="8" applyNumberFormat="1" applyFont="1" applyFill="1" applyBorder="1" applyAlignment="1">
      <alignment horizontal="center" vertical="center"/>
    </xf>
    <xf numFmtId="169" fontId="9" fillId="0" borderId="6" xfId="8" applyNumberFormat="1" applyFont="1" applyFill="1" applyBorder="1" applyAlignment="1">
      <alignment horizontal="center" vertical="center" wrapText="1"/>
    </xf>
    <xf numFmtId="169" fontId="9" fillId="0" borderId="8" xfId="8" applyNumberFormat="1" applyFont="1" applyFill="1" applyBorder="1" applyAlignment="1">
      <alignment horizontal="center" vertical="center" wrapText="1"/>
    </xf>
    <xf numFmtId="169" fontId="9" fillId="0" borderId="8" xfId="8" applyNumberFormat="1" applyFont="1" applyFill="1" applyBorder="1" applyAlignment="1">
      <alignment horizontal="center" vertical="center"/>
    </xf>
    <xf numFmtId="169" fontId="9" fillId="0" borderId="12" xfId="8" applyNumberFormat="1" applyFont="1" applyFill="1" applyBorder="1" applyAlignment="1">
      <alignment horizontal="center" vertical="center" wrapText="1"/>
    </xf>
    <xf numFmtId="0" fontId="9" fillId="0" borderId="30" xfId="8" applyNumberFormat="1" applyFont="1" applyFill="1" applyBorder="1" applyAlignment="1">
      <alignment horizontal="center" vertical="center" wrapText="1"/>
    </xf>
    <xf numFmtId="169" fontId="10" fillId="0" borderId="35" xfId="3" applyNumberFormat="1" applyFont="1" applyFill="1" applyBorder="1" applyAlignment="1">
      <alignment horizontal="center" vertical="center"/>
    </xf>
    <xf numFmtId="0" fontId="11" fillId="0" borderId="0" xfId="3" applyFont="1" applyFill="1" applyBorder="1"/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24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8" fillId="3" borderId="27" xfId="3" applyFont="1" applyFill="1" applyBorder="1" applyAlignment="1">
      <alignment horizontal="center" vertical="center" wrapText="1"/>
    </xf>
    <xf numFmtId="0" fontId="8" fillId="3" borderId="26" xfId="3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/>
    </xf>
    <xf numFmtId="0" fontId="10" fillId="0" borderId="33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 applyProtection="1">
      <alignment horizontal="right" vertical="center"/>
      <protection locked="0"/>
    </xf>
    <xf numFmtId="0" fontId="8" fillId="3" borderId="36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22" xfId="3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3" borderId="16" xfId="3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29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1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22" xfId="3" applyFont="1" applyFill="1" applyBorder="1" applyAlignment="1">
      <alignment horizontal="center" vertical="center" wrapText="1"/>
    </xf>
  </cellXfs>
  <cellStyles count="17">
    <cellStyle name="Millares [0] 2" xfId="9" xr:uid="{00000000-0005-0000-0000-000000000000}"/>
    <cellStyle name="Millares 2" xfId="10" xr:uid="{00000000-0005-0000-0000-000001000000}"/>
    <cellStyle name="Millares 3" xfId="11" xr:uid="{00000000-0005-0000-0000-000002000000}"/>
    <cellStyle name="Moneda 2" xfId="8" xr:uid="{00000000-0005-0000-0000-000003000000}"/>
    <cellStyle name="Moneda 3" xfId="16" xr:uid="{00000000-0005-0000-0000-000004000000}"/>
    <cellStyle name="Normal" xfId="0" builtinId="0"/>
    <cellStyle name="Normal 14" xfId="3" xr:uid="{00000000-0005-0000-0000-000006000000}"/>
    <cellStyle name="Normal 2" xfId="2" xr:uid="{00000000-0005-0000-0000-000007000000}"/>
    <cellStyle name="Normal 2 2" xfId="1" xr:uid="{00000000-0005-0000-0000-000008000000}"/>
    <cellStyle name="Normal 2 2 7" xfId="6" xr:uid="{00000000-0005-0000-0000-000009000000}"/>
    <cellStyle name="Normal 2 2 8" xfId="7" xr:uid="{00000000-0005-0000-0000-00000A000000}"/>
    <cellStyle name="Normal 2 3" xfId="12" xr:uid="{00000000-0005-0000-0000-00000B000000}"/>
    <cellStyle name="Normal 3" xfId="13" xr:uid="{00000000-0005-0000-0000-00000C000000}"/>
    <cellStyle name="Normal 3 2" xfId="5" xr:uid="{00000000-0005-0000-0000-00000D000000}"/>
    <cellStyle name="Normal 4" xfId="14" xr:uid="{00000000-0005-0000-0000-00000E000000}"/>
    <cellStyle name="Normal 5" xfId="4" xr:uid="{00000000-0005-0000-0000-00000F000000}"/>
    <cellStyle name="Porcentaje 2" xfId="15" xr:uid="{00000000-0005-0000-0000-000010000000}"/>
  </cellStyles>
  <dxfs count="0"/>
  <tableStyles count="0" defaultTableStyle="TableStyleMedium2" defaultPivotStyle="PivotStyleLight16"/>
  <colors>
    <mruColors>
      <color rgb="FFBDD7EE"/>
      <color rgb="FFF4B084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0</xdr:rowOff>
    </xdr:from>
    <xdr:to>
      <xdr:col>4</xdr:col>
      <xdr:colOff>1743075</xdr:colOff>
      <xdr:row>3</xdr:row>
      <xdr:rowOff>114300</xdr:rowOff>
    </xdr:to>
    <xdr:pic>
      <xdr:nvPicPr>
        <xdr:cNvPr id="2" name="Picture 1" descr="escudo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8"/>
  <sheetViews>
    <sheetView tabSelected="1" topLeftCell="D6" zoomScaleNormal="100" workbookViewId="0">
      <selection activeCell="G31" sqref="G31"/>
    </sheetView>
  </sheetViews>
  <sheetFormatPr baseColWidth="10" defaultRowHeight="12.75" x14ac:dyDescent="0.2"/>
  <cols>
    <col min="1" max="1" width="13.7109375" style="1" hidden="1" customWidth="1"/>
    <col min="2" max="2" width="6.5703125" style="1" hidden="1" customWidth="1"/>
    <col min="3" max="3" width="13.28515625" style="1" hidden="1" customWidth="1"/>
    <col min="4" max="4" width="4.85546875" style="1" customWidth="1"/>
    <col min="5" max="5" width="24.7109375" style="1" customWidth="1"/>
    <col min="6" max="6" width="13.5703125" style="1" customWidth="1"/>
    <col min="7" max="7" width="24.140625" style="1" customWidth="1"/>
    <col min="8" max="8" width="17.85546875" style="1" bestFit="1" customWidth="1"/>
    <col min="9" max="9" width="24.5703125" style="1" customWidth="1"/>
    <col min="10" max="10" width="16.28515625" style="1" customWidth="1"/>
    <col min="11" max="11" width="14.5703125" style="1" customWidth="1"/>
    <col min="12" max="12" width="13.5703125" style="1" customWidth="1"/>
    <col min="13" max="13" width="12.7109375" style="1" customWidth="1"/>
    <col min="14" max="14" width="16.7109375" style="1" customWidth="1"/>
    <col min="15" max="15" width="17" style="1" customWidth="1"/>
    <col min="16" max="16" width="15.5703125" style="1" customWidth="1"/>
    <col min="17" max="19" width="13.42578125" style="1" customWidth="1"/>
    <col min="20" max="20" width="19" style="1" customWidth="1"/>
    <col min="21" max="22" width="12.28515625" style="1" customWidth="1"/>
    <col min="23" max="23" width="16.7109375" style="1" customWidth="1"/>
    <col min="24" max="24" width="17.42578125" style="1" customWidth="1"/>
    <col min="25" max="25" width="14.7109375" style="1" customWidth="1"/>
    <col min="26" max="26" width="16.5703125" style="1" customWidth="1"/>
    <col min="27" max="27" width="14.5703125" style="1" customWidth="1"/>
    <col min="28" max="28" width="15.5703125" style="1" customWidth="1"/>
    <col min="29" max="29" width="13.28515625" style="1" customWidth="1"/>
    <col min="30" max="30" width="14.85546875" style="1" customWidth="1"/>
    <col min="31" max="31" width="16.140625" style="1" customWidth="1"/>
    <col min="32" max="32" width="13.42578125" style="1" customWidth="1"/>
    <col min="33" max="34" width="14.5703125" style="1" customWidth="1"/>
    <col min="35" max="36" width="13.28515625" style="1" customWidth="1"/>
    <col min="37" max="37" width="18.28515625" style="1" customWidth="1"/>
    <col min="38" max="40" width="16.28515625" style="1" customWidth="1"/>
    <col min="41" max="41" width="7.85546875" style="1" customWidth="1"/>
    <col min="42" max="42" width="8.85546875" style="1" customWidth="1"/>
    <col min="43" max="43" width="7.7109375" style="1" customWidth="1"/>
    <col min="44" max="44" width="10.42578125" style="1" customWidth="1"/>
    <col min="45" max="45" width="23.5703125" style="16" customWidth="1"/>
    <col min="46" max="273" width="11.42578125" style="1"/>
    <col min="274" max="275" width="0" style="1" hidden="1" customWidth="1"/>
    <col min="276" max="276" width="29.5703125" style="1" bestFit="1" customWidth="1"/>
    <col min="277" max="277" width="28.5703125" style="1" customWidth="1"/>
    <col min="278" max="279" width="0" style="1" hidden="1" customWidth="1"/>
    <col min="280" max="280" width="21.85546875" style="1" bestFit="1" customWidth="1"/>
    <col min="281" max="281" width="19.28515625" style="1" bestFit="1" customWidth="1"/>
    <col min="282" max="282" width="16.42578125" style="1" bestFit="1" customWidth="1"/>
    <col min="283" max="283" width="22.85546875" style="1" bestFit="1" customWidth="1"/>
    <col min="284" max="284" width="18.5703125" style="1" customWidth="1"/>
    <col min="285" max="285" width="18.5703125" style="1" bestFit="1" customWidth="1"/>
    <col min="286" max="286" width="17.140625" style="1" customWidth="1"/>
    <col min="287" max="287" width="18.85546875" style="1" bestFit="1" customWidth="1"/>
    <col min="288" max="288" width="19" style="1" customWidth="1"/>
    <col min="289" max="289" width="24.42578125" style="1" bestFit="1" customWidth="1"/>
    <col min="290" max="290" width="18.7109375" style="1" bestFit="1" customWidth="1"/>
    <col min="291" max="291" width="18.5703125" style="1" bestFit="1" customWidth="1"/>
    <col min="292" max="292" width="22" style="1" bestFit="1" customWidth="1"/>
    <col min="293" max="293" width="9.28515625" style="1" bestFit="1" customWidth="1"/>
    <col min="294" max="294" width="12.140625" style="1" bestFit="1" customWidth="1"/>
    <col min="295" max="295" width="15.7109375" style="1" bestFit="1" customWidth="1"/>
    <col min="296" max="529" width="11.42578125" style="1"/>
    <col min="530" max="531" width="0" style="1" hidden="1" customWidth="1"/>
    <col min="532" max="532" width="29.5703125" style="1" bestFit="1" customWidth="1"/>
    <col min="533" max="533" width="28.5703125" style="1" customWidth="1"/>
    <col min="534" max="535" width="0" style="1" hidden="1" customWidth="1"/>
    <col min="536" max="536" width="21.85546875" style="1" bestFit="1" customWidth="1"/>
    <col min="537" max="537" width="19.28515625" style="1" bestFit="1" customWidth="1"/>
    <col min="538" max="538" width="16.42578125" style="1" bestFit="1" customWidth="1"/>
    <col min="539" max="539" width="22.85546875" style="1" bestFit="1" customWidth="1"/>
    <col min="540" max="540" width="18.5703125" style="1" customWidth="1"/>
    <col min="541" max="541" width="18.5703125" style="1" bestFit="1" customWidth="1"/>
    <col min="542" max="542" width="17.140625" style="1" customWidth="1"/>
    <col min="543" max="543" width="18.85546875" style="1" bestFit="1" customWidth="1"/>
    <col min="544" max="544" width="19" style="1" customWidth="1"/>
    <col min="545" max="545" width="24.42578125" style="1" bestFit="1" customWidth="1"/>
    <col min="546" max="546" width="18.7109375" style="1" bestFit="1" customWidth="1"/>
    <col min="547" max="547" width="18.5703125" style="1" bestFit="1" customWidth="1"/>
    <col min="548" max="548" width="22" style="1" bestFit="1" customWidth="1"/>
    <col min="549" max="549" width="9.28515625" style="1" bestFit="1" customWidth="1"/>
    <col min="550" max="550" width="12.140625" style="1" bestFit="1" customWidth="1"/>
    <col min="551" max="551" width="15.7109375" style="1" bestFit="1" customWidth="1"/>
    <col min="552" max="785" width="11.42578125" style="1"/>
    <col min="786" max="787" width="0" style="1" hidden="1" customWidth="1"/>
    <col min="788" max="788" width="29.5703125" style="1" bestFit="1" customWidth="1"/>
    <col min="789" max="789" width="28.5703125" style="1" customWidth="1"/>
    <col min="790" max="791" width="0" style="1" hidden="1" customWidth="1"/>
    <col min="792" max="792" width="21.85546875" style="1" bestFit="1" customWidth="1"/>
    <col min="793" max="793" width="19.28515625" style="1" bestFit="1" customWidth="1"/>
    <col min="794" max="794" width="16.42578125" style="1" bestFit="1" customWidth="1"/>
    <col min="795" max="795" width="22.85546875" style="1" bestFit="1" customWidth="1"/>
    <col min="796" max="796" width="18.5703125" style="1" customWidth="1"/>
    <col min="797" max="797" width="18.5703125" style="1" bestFit="1" customWidth="1"/>
    <col min="798" max="798" width="17.140625" style="1" customWidth="1"/>
    <col min="799" max="799" width="18.85546875" style="1" bestFit="1" customWidth="1"/>
    <col min="800" max="800" width="19" style="1" customWidth="1"/>
    <col min="801" max="801" width="24.42578125" style="1" bestFit="1" customWidth="1"/>
    <col min="802" max="802" width="18.7109375" style="1" bestFit="1" customWidth="1"/>
    <col min="803" max="803" width="18.5703125" style="1" bestFit="1" customWidth="1"/>
    <col min="804" max="804" width="22" style="1" bestFit="1" customWidth="1"/>
    <col min="805" max="805" width="9.28515625" style="1" bestFit="1" customWidth="1"/>
    <col min="806" max="806" width="12.140625" style="1" bestFit="1" customWidth="1"/>
    <col min="807" max="807" width="15.7109375" style="1" bestFit="1" customWidth="1"/>
    <col min="808" max="1041" width="11.42578125" style="1"/>
    <col min="1042" max="1043" width="0" style="1" hidden="1" customWidth="1"/>
    <col min="1044" max="1044" width="29.5703125" style="1" bestFit="1" customWidth="1"/>
    <col min="1045" max="1045" width="28.5703125" style="1" customWidth="1"/>
    <col min="1046" max="1047" width="0" style="1" hidden="1" customWidth="1"/>
    <col min="1048" max="1048" width="21.85546875" style="1" bestFit="1" customWidth="1"/>
    <col min="1049" max="1049" width="19.28515625" style="1" bestFit="1" customWidth="1"/>
    <col min="1050" max="1050" width="16.42578125" style="1" bestFit="1" customWidth="1"/>
    <col min="1051" max="1051" width="22.85546875" style="1" bestFit="1" customWidth="1"/>
    <col min="1052" max="1052" width="18.5703125" style="1" customWidth="1"/>
    <col min="1053" max="1053" width="18.5703125" style="1" bestFit="1" customWidth="1"/>
    <col min="1054" max="1054" width="17.140625" style="1" customWidth="1"/>
    <col min="1055" max="1055" width="18.85546875" style="1" bestFit="1" customWidth="1"/>
    <col min="1056" max="1056" width="19" style="1" customWidth="1"/>
    <col min="1057" max="1057" width="24.42578125" style="1" bestFit="1" customWidth="1"/>
    <col min="1058" max="1058" width="18.7109375" style="1" bestFit="1" customWidth="1"/>
    <col min="1059" max="1059" width="18.5703125" style="1" bestFit="1" customWidth="1"/>
    <col min="1060" max="1060" width="22" style="1" bestFit="1" customWidth="1"/>
    <col min="1061" max="1061" width="9.28515625" style="1" bestFit="1" customWidth="1"/>
    <col min="1062" max="1062" width="12.140625" style="1" bestFit="1" customWidth="1"/>
    <col min="1063" max="1063" width="15.7109375" style="1" bestFit="1" customWidth="1"/>
    <col min="1064" max="1297" width="11.42578125" style="1"/>
    <col min="1298" max="1299" width="0" style="1" hidden="1" customWidth="1"/>
    <col min="1300" max="1300" width="29.5703125" style="1" bestFit="1" customWidth="1"/>
    <col min="1301" max="1301" width="28.5703125" style="1" customWidth="1"/>
    <col min="1302" max="1303" width="0" style="1" hidden="1" customWidth="1"/>
    <col min="1304" max="1304" width="21.85546875" style="1" bestFit="1" customWidth="1"/>
    <col min="1305" max="1305" width="19.28515625" style="1" bestFit="1" customWidth="1"/>
    <col min="1306" max="1306" width="16.42578125" style="1" bestFit="1" customWidth="1"/>
    <col min="1307" max="1307" width="22.85546875" style="1" bestFit="1" customWidth="1"/>
    <col min="1308" max="1308" width="18.5703125" style="1" customWidth="1"/>
    <col min="1309" max="1309" width="18.5703125" style="1" bestFit="1" customWidth="1"/>
    <col min="1310" max="1310" width="17.140625" style="1" customWidth="1"/>
    <col min="1311" max="1311" width="18.85546875" style="1" bestFit="1" customWidth="1"/>
    <col min="1312" max="1312" width="19" style="1" customWidth="1"/>
    <col min="1313" max="1313" width="24.42578125" style="1" bestFit="1" customWidth="1"/>
    <col min="1314" max="1314" width="18.7109375" style="1" bestFit="1" customWidth="1"/>
    <col min="1315" max="1315" width="18.5703125" style="1" bestFit="1" customWidth="1"/>
    <col min="1316" max="1316" width="22" style="1" bestFit="1" customWidth="1"/>
    <col min="1317" max="1317" width="9.28515625" style="1" bestFit="1" customWidth="1"/>
    <col min="1318" max="1318" width="12.140625" style="1" bestFit="1" customWidth="1"/>
    <col min="1319" max="1319" width="15.7109375" style="1" bestFit="1" customWidth="1"/>
    <col min="1320" max="1553" width="11.42578125" style="1"/>
    <col min="1554" max="1555" width="0" style="1" hidden="1" customWidth="1"/>
    <col min="1556" max="1556" width="29.5703125" style="1" bestFit="1" customWidth="1"/>
    <col min="1557" max="1557" width="28.5703125" style="1" customWidth="1"/>
    <col min="1558" max="1559" width="0" style="1" hidden="1" customWidth="1"/>
    <col min="1560" max="1560" width="21.85546875" style="1" bestFit="1" customWidth="1"/>
    <col min="1561" max="1561" width="19.28515625" style="1" bestFit="1" customWidth="1"/>
    <col min="1562" max="1562" width="16.42578125" style="1" bestFit="1" customWidth="1"/>
    <col min="1563" max="1563" width="22.85546875" style="1" bestFit="1" customWidth="1"/>
    <col min="1564" max="1564" width="18.5703125" style="1" customWidth="1"/>
    <col min="1565" max="1565" width="18.5703125" style="1" bestFit="1" customWidth="1"/>
    <col min="1566" max="1566" width="17.140625" style="1" customWidth="1"/>
    <col min="1567" max="1567" width="18.85546875" style="1" bestFit="1" customWidth="1"/>
    <col min="1568" max="1568" width="19" style="1" customWidth="1"/>
    <col min="1569" max="1569" width="24.42578125" style="1" bestFit="1" customWidth="1"/>
    <col min="1570" max="1570" width="18.7109375" style="1" bestFit="1" customWidth="1"/>
    <col min="1571" max="1571" width="18.5703125" style="1" bestFit="1" customWidth="1"/>
    <col min="1572" max="1572" width="22" style="1" bestFit="1" customWidth="1"/>
    <col min="1573" max="1573" width="9.28515625" style="1" bestFit="1" customWidth="1"/>
    <col min="1574" max="1574" width="12.140625" style="1" bestFit="1" customWidth="1"/>
    <col min="1575" max="1575" width="15.7109375" style="1" bestFit="1" customWidth="1"/>
    <col min="1576" max="1809" width="11.42578125" style="1"/>
    <col min="1810" max="1811" width="0" style="1" hidden="1" customWidth="1"/>
    <col min="1812" max="1812" width="29.5703125" style="1" bestFit="1" customWidth="1"/>
    <col min="1813" max="1813" width="28.5703125" style="1" customWidth="1"/>
    <col min="1814" max="1815" width="0" style="1" hidden="1" customWidth="1"/>
    <col min="1816" max="1816" width="21.85546875" style="1" bestFit="1" customWidth="1"/>
    <col min="1817" max="1817" width="19.28515625" style="1" bestFit="1" customWidth="1"/>
    <col min="1818" max="1818" width="16.42578125" style="1" bestFit="1" customWidth="1"/>
    <col min="1819" max="1819" width="22.85546875" style="1" bestFit="1" customWidth="1"/>
    <col min="1820" max="1820" width="18.5703125" style="1" customWidth="1"/>
    <col min="1821" max="1821" width="18.5703125" style="1" bestFit="1" customWidth="1"/>
    <col min="1822" max="1822" width="17.140625" style="1" customWidth="1"/>
    <col min="1823" max="1823" width="18.85546875" style="1" bestFit="1" customWidth="1"/>
    <col min="1824" max="1824" width="19" style="1" customWidth="1"/>
    <col min="1825" max="1825" width="24.42578125" style="1" bestFit="1" customWidth="1"/>
    <col min="1826" max="1826" width="18.7109375" style="1" bestFit="1" customWidth="1"/>
    <col min="1827" max="1827" width="18.5703125" style="1" bestFit="1" customWidth="1"/>
    <col min="1828" max="1828" width="22" style="1" bestFit="1" customWidth="1"/>
    <col min="1829" max="1829" width="9.28515625" style="1" bestFit="1" customWidth="1"/>
    <col min="1830" max="1830" width="12.140625" style="1" bestFit="1" customWidth="1"/>
    <col min="1831" max="1831" width="15.7109375" style="1" bestFit="1" customWidth="1"/>
    <col min="1832" max="2065" width="11.42578125" style="1"/>
    <col min="2066" max="2067" width="0" style="1" hidden="1" customWidth="1"/>
    <col min="2068" max="2068" width="29.5703125" style="1" bestFit="1" customWidth="1"/>
    <col min="2069" max="2069" width="28.5703125" style="1" customWidth="1"/>
    <col min="2070" max="2071" width="0" style="1" hidden="1" customWidth="1"/>
    <col min="2072" max="2072" width="21.85546875" style="1" bestFit="1" customWidth="1"/>
    <col min="2073" max="2073" width="19.28515625" style="1" bestFit="1" customWidth="1"/>
    <col min="2074" max="2074" width="16.42578125" style="1" bestFit="1" customWidth="1"/>
    <col min="2075" max="2075" width="22.85546875" style="1" bestFit="1" customWidth="1"/>
    <col min="2076" max="2076" width="18.5703125" style="1" customWidth="1"/>
    <col min="2077" max="2077" width="18.5703125" style="1" bestFit="1" customWidth="1"/>
    <col min="2078" max="2078" width="17.140625" style="1" customWidth="1"/>
    <col min="2079" max="2079" width="18.85546875" style="1" bestFit="1" customWidth="1"/>
    <col min="2080" max="2080" width="19" style="1" customWidth="1"/>
    <col min="2081" max="2081" width="24.42578125" style="1" bestFit="1" customWidth="1"/>
    <col min="2082" max="2082" width="18.7109375" style="1" bestFit="1" customWidth="1"/>
    <col min="2083" max="2083" width="18.5703125" style="1" bestFit="1" customWidth="1"/>
    <col min="2084" max="2084" width="22" style="1" bestFit="1" customWidth="1"/>
    <col min="2085" max="2085" width="9.28515625" style="1" bestFit="1" customWidth="1"/>
    <col min="2086" max="2086" width="12.140625" style="1" bestFit="1" customWidth="1"/>
    <col min="2087" max="2087" width="15.7109375" style="1" bestFit="1" customWidth="1"/>
    <col min="2088" max="2321" width="11.42578125" style="1"/>
    <col min="2322" max="2323" width="0" style="1" hidden="1" customWidth="1"/>
    <col min="2324" max="2324" width="29.5703125" style="1" bestFit="1" customWidth="1"/>
    <col min="2325" max="2325" width="28.5703125" style="1" customWidth="1"/>
    <col min="2326" max="2327" width="0" style="1" hidden="1" customWidth="1"/>
    <col min="2328" max="2328" width="21.85546875" style="1" bestFit="1" customWidth="1"/>
    <col min="2329" max="2329" width="19.28515625" style="1" bestFit="1" customWidth="1"/>
    <col min="2330" max="2330" width="16.42578125" style="1" bestFit="1" customWidth="1"/>
    <col min="2331" max="2331" width="22.85546875" style="1" bestFit="1" customWidth="1"/>
    <col min="2332" max="2332" width="18.5703125" style="1" customWidth="1"/>
    <col min="2333" max="2333" width="18.5703125" style="1" bestFit="1" customWidth="1"/>
    <col min="2334" max="2334" width="17.140625" style="1" customWidth="1"/>
    <col min="2335" max="2335" width="18.85546875" style="1" bestFit="1" customWidth="1"/>
    <col min="2336" max="2336" width="19" style="1" customWidth="1"/>
    <col min="2337" max="2337" width="24.42578125" style="1" bestFit="1" customWidth="1"/>
    <col min="2338" max="2338" width="18.7109375" style="1" bestFit="1" customWidth="1"/>
    <col min="2339" max="2339" width="18.5703125" style="1" bestFit="1" customWidth="1"/>
    <col min="2340" max="2340" width="22" style="1" bestFit="1" customWidth="1"/>
    <col min="2341" max="2341" width="9.28515625" style="1" bestFit="1" customWidth="1"/>
    <col min="2342" max="2342" width="12.140625" style="1" bestFit="1" customWidth="1"/>
    <col min="2343" max="2343" width="15.7109375" style="1" bestFit="1" customWidth="1"/>
    <col min="2344" max="2577" width="11.42578125" style="1"/>
    <col min="2578" max="2579" width="0" style="1" hidden="1" customWidth="1"/>
    <col min="2580" max="2580" width="29.5703125" style="1" bestFit="1" customWidth="1"/>
    <col min="2581" max="2581" width="28.5703125" style="1" customWidth="1"/>
    <col min="2582" max="2583" width="0" style="1" hidden="1" customWidth="1"/>
    <col min="2584" max="2584" width="21.85546875" style="1" bestFit="1" customWidth="1"/>
    <col min="2585" max="2585" width="19.28515625" style="1" bestFit="1" customWidth="1"/>
    <col min="2586" max="2586" width="16.42578125" style="1" bestFit="1" customWidth="1"/>
    <col min="2587" max="2587" width="22.85546875" style="1" bestFit="1" customWidth="1"/>
    <col min="2588" max="2588" width="18.5703125" style="1" customWidth="1"/>
    <col min="2589" max="2589" width="18.5703125" style="1" bestFit="1" customWidth="1"/>
    <col min="2590" max="2590" width="17.140625" style="1" customWidth="1"/>
    <col min="2591" max="2591" width="18.85546875" style="1" bestFit="1" customWidth="1"/>
    <col min="2592" max="2592" width="19" style="1" customWidth="1"/>
    <col min="2593" max="2593" width="24.42578125" style="1" bestFit="1" customWidth="1"/>
    <col min="2594" max="2594" width="18.7109375" style="1" bestFit="1" customWidth="1"/>
    <col min="2595" max="2595" width="18.5703125" style="1" bestFit="1" customWidth="1"/>
    <col min="2596" max="2596" width="22" style="1" bestFit="1" customWidth="1"/>
    <col min="2597" max="2597" width="9.28515625" style="1" bestFit="1" customWidth="1"/>
    <col min="2598" max="2598" width="12.140625" style="1" bestFit="1" customWidth="1"/>
    <col min="2599" max="2599" width="15.7109375" style="1" bestFit="1" customWidth="1"/>
    <col min="2600" max="2833" width="11.42578125" style="1"/>
    <col min="2834" max="2835" width="0" style="1" hidden="1" customWidth="1"/>
    <col min="2836" max="2836" width="29.5703125" style="1" bestFit="1" customWidth="1"/>
    <col min="2837" max="2837" width="28.5703125" style="1" customWidth="1"/>
    <col min="2838" max="2839" width="0" style="1" hidden="1" customWidth="1"/>
    <col min="2840" max="2840" width="21.85546875" style="1" bestFit="1" customWidth="1"/>
    <col min="2841" max="2841" width="19.28515625" style="1" bestFit="1" customWidth="1"/>
    <col min="2842" max="2842" width="16.42578125" style="1" bestFit="1" customWidth="1"/>
    <col min="2843" max="2843" width="22.85546875" style="1" bestFit="1" customWidth="1"/>
    <col min="2844" max="2844" width="18.5703125" style="1" customWidth="1"/>
    <col min="2845" max="2845" width="18.5703125" style="1" bestFit="1" customWidth="1"/>
    <col min="2846" max="2846" width="17.140625" style="1" customWidth="1"/>
    <col min="2847" max="2847" width="18.85546875" style="1" bestFit="1" customWidth="1"/>
    <col min="2848" max="2848" width="19" style="1" customWidth="1"/>
    <col min="2849" max="2849" width="24.42578125" style="1" bestFit="1" customWidth="1"/>
    <col min="2850" max="2850" width="18.7109375" style="1" bestFit="1" customWidth="1"/>
    <col min="2851" max="2851" width="18.5703125" style="1" bestFit="1" customWidth="1"/>
    <col min="2852" max="2852" width="22" style="1" bestFit="1" customWidth="1"/>
    <col min="2853" max="2853" width="9.28515625" style="1" bestFit="1" customWidth="1"/>
    <col min="2854" max="2854" width="12.140625" style="1" bestFit="1" customWidth="1"/>
    <col min="2855" max="2855" width="15.7109375" style="1" bestFit="1" customWidth="1"/>
    <col min="2856" max="3089" width="11.42578125" style="1"/>
    <col min="3090" max="3091" width="0" style="1" hidden="1" customWidth="1"/>
    <col min="3092" max="3092" width="29.5703125" style="1" bestFit="1" customWidth="1"/>
    <col min="3093" max="3093" width="28.5703125" style="1" customWidth="1"/>
    <col min="3094" max="3095" width="0" style="1" hidden="1" customWidth="1"/>
    <col min="3096" max="3096" width="21.85546875" style="1" bestFit="1" customWidth="1"/>
    <col min="3097" max="3097" width="19.28515625" style="1" bestFit="1" customWidth="1"/>
    <col min="3098" max="3098" width="16.42578125" style="1" bestFit="1" customWidth="1"/>
    <col min="3099" max="3099" width="22.85546875" style="1" bestFit="1" customWidth="1"/>
    <col min="3100" max="3100" width="18.5703125" style="1" customWidth="1"/>
    <col min="3101" max="3101" width="18.5703125" style="1" bestFit="1" customWidth="1"/>
    <col min="3102" max="3102" width="17.140625" style="1" customWidth="1"/>
    <col min="3103" max="3103" width="18.85546875" style="1" bestFit="1" customWidth="1"/>
    <col min="3104" max="3104" width="19" style="1" customWidth="1"/>
    <col min="3105" max="3105" width="24.42578125" style="1" bestFit="1" customWidth="1"/>
    <col min="3106" max="3106" width="18.7109375" style="1" bestFit="1" customWidth="1"/>
    <col min="3107" max="3107" width="18.5703125" style="1" bestFit="1" customWidth="1"/>
    <col min="3108" max="3108" width="22" style="1" bestFit="1" customWidth="1"/>
    <col min="3109" max="3109" width="9.28515625" style="1" bestFit="1" customWidth="1"/>
    <col min="3110" max="3110" width="12.140625" style="1" bestFit="1" customWidth="1"/>
    <col min="3111" max="3111" width="15.7109375" style="1" bestFit="1" customWidth="1"/>
    <col min="3112" max="3345" width="11.42578125" style="1"/>
    <col min="3346" max="3347" width="0" style="1" hidden="1" customWidth="1"/>
    <col min="3348" max="3348" width="29.5703125" style="1" bestFit="1" customWidth="1"/>
    <col min="3349" max="3349" width="28.5703125" style="1" customWidth="1"/>
    <col min="3350" max="3351" width="0" style="1" hidden="1" customWidth="1"/>
    <col min="3352" max="3352" width="21.85546875" style="1" bestFit="1" customWidth="1"/>
    <col min="3353" max="3353" width="19.28515625" style="1" bestFit="1" customWidth="1"/>
    <col min="3354" max="3354" width="16.42578125" style="1" bestFit="1" customWidth="1"/>
    <col min="3355" max="3355" width="22.85546875" style="1" bestFit="1" customWidth="1"/>
    <col min="3356" max="3356" width="18.5703125" style="1" customWidth="1"/>
    <col min="3357" max="3357" width="18.5703125" style="1" bestFit="1" customWidth="1"/>
    <col min="3358" max="3358" width="17.140625" style="1" customWidth="1"/>
    <col min="3359" max="3359" width="18.85546875" style="1" bestFit="1" customWidth="1"/>
    <col min="3360" max="3360" width="19" style="1" customWidth="1"/>
    <col min="3361" max="3361" width="24.42578125" style="1" bestFit="1" customWidth="1"/>
    <col min="3362" max="3362" width="18.7109375" style="1" bestFit="1" customWidth="1"/>
    <col min="3363" max="3363" width="18.5703125" style="1" bestFit="1" customWidth="1"/>
    <col min="3364" max="3364" width="22" style="1" bestFit="1" customWidth="1"/>
    <col min="3365" max="3365" width="9.28515625" style="1" bestFit="1" customWidth="1"/>
    <col min="3366" max="3366" width="12.140625" style="1" bestFit="1" customWidth="1"/>
    <col min="3367" max="3367" width="15.7109375" style="1" bestFit="1" customWidth="1"/>
    <col min="3368" max="3601" width="11.42578125" style="1"/>
    <col min="3602" max="3603" width="0" style="1" hidden="1" customWidth="1"/>
    <col min="3604" max="3604" width="29.5703125" style="1" bestFit="1" customWidth="1"/>
    <col min="3605" max="3605" width="28.5703125" style="1" customWidth="1"/>
    <col min="3606" max="3607" width="0" style="1" hidden="1" customWidth="1"/>
    <col min="3608" max="3608" width="21.85546875" style="1" bestFit="1" customWidth="1"/>
    <col min="3609" max="3609" width="19.28515625" style="1" bestFit="1" customWidth="1"/>
    <col min="3610" max="3610" width="16.42578125" style="1" bestFit="1" customWidth="1"/>
    <col min="3611" max="3611" width="22.85546875" style="1" bestFit="1" customWidth="1"/>
    <col min="3612" max="3612" width="18.5703125" style="1" customWidth="1"/>
    <col min="3613" max="3613" width="18.5703125" style="1" bestFit="1" customWidth="1"/>
    <col min="3614" max="3614" width="17.140625" style="1" customWidth="1"/>
    <col min="3615" max="3615" width="18.85546875" style="1" bestFit="1" customWidth="1"/>
    <col min="3616" max="3616" width="19" style="1" customWidth="1"/>
    <col min="3617" max="3617" width="24.42578125" style="1" bestFit="1" customWidth="1"/>
    <col min="3618" max="3618" width="18.7109375" style="1" bestFit="1" customWidth="1"/>
    <col min="3619" max="3619" width="18.5703125" style="1" bestFit="1" customWidth="1"/>
    <col min="3620" max="3620" width="22" style="1" bestFit="1" customWidth="1"/>
    <col min="3621" max="3621" width="9.28515625" style="1" bestFit="1" customWidth="1"/>
    <col min="3622" max="3622" width="12.140625" style="1" bestFit="1" customWidth="1"/>
    <col min="3623" max="3623" width="15.7109375" style="1" bestFit="1" customWidth="1"/>
    <col min="3624" max="3857" width="11.42578125" style="1"/>
    <col min="3858" max="3859" width="0" style="1" hidden="1" customWidth="1"/>
    <col min="3860" max="3860" width="29.5703125" style="1" bestFit="1" customWidth="1"/>
    <col min="3861" max="3861" width="28.5703125" style="1" customWidth="1"/>
    <col min="3862" max="3863" width="0" style="1" hidden="1" customWidth="1"/>
    <col min="3864" max="3864" width="21.85546875" style="1" bestFit="1" customWidth="1"/>
    <col min="3865" max="3865" width="19.28515625" style="1" bestFit="1" customWidth="1"/>
    <col min="3866" max="3866" width="16.42578125" style="1" bestFit="1" customWidth="1"/>
    <col min="3867" max="3867" width="22.85546875" style="1" bestFit="1" customWidth="1"/>
    <col min="3868" max="3868" width="18.5703125" style="1" customWidth="1"/>
    <col min="3869" max="3869" width="18.5703125" style="1" bestFit="1" customWidth="1"/>
    <col min="3870" max="3870" width="17.140625" style="1" customWidth="1"/>
    <col min="3871" max="3871" width="18.85546875" style="1" bestFit="1" customWidth="1"/>
    <col min="3872" max="3872" width="19" style="1" customWidth="1"/>
    <col min="3873" max="3873" width="24.42578125" style="1" bestFit="1" customWidth="1"/>
    <col min="3874" max="3874" width="18.7109375" style="1" bestFit="1" customWidth="1"/>
    <col min="3875" max="3875" width="18.5703125" style="1" bestFit="1" customWidth="1"/>
    <col min="3876" max="3876" width="22" style="1" bestFit="1" customWidth="1"/>
    <col min="3877" max="3877" width="9.28515625" style="1" bestFit="1" customWidth="1"/>
    <col min="3878" max="3878" width="12.140625" style="1" bestFit="1" customWidth="1"/>
    <col min="3879" max="3879" width="15.7109375" style="1" bestFit="1" customWidth="1"/>
    <col min="3880" max="4113" width="11.42578125" style="1"/>
    <col min="4114" max="4115" width="0" style="1" hidden="1" customWidth="1"/>
    <col min="4116" max="4116" width="29.5703125" style="1" bestFit="1" customWidth="1"/>
    <col min="4117" max="4117" width="28.5703125" style="1" customWidth="1"/>
    <col min="4118" max="4119" width="0" style="1" hidden="1" customWidth="1"/>
    <col min="4120" max="4120" width="21.85546875" style="1" bestFit="1" customWidth="1"/>
    <col min="4121" max="4121" width="19.28515625" style="1" bestFit="1" customWidth="1"/>
    <col min="4122" max="4122" width="16.42578125" style="1" bestFit="1" customWidth="1"/>
    <col min="4123" max="4123" width="22.85546875" style="1" bestFit="1" customWidth="1"/>
    <col min="4124" max="4124" width="18.5703125" style="1" customWidth="1"/>
    <col min="4125" max="4125" width="18.5703125" style="1" bestFit="1" customWidth="1"/>
    <col min="4126" max="4126" width="17.140625" style="1" customWidth="1"/>
    <col min="4127" max="4127" width="18.85546875" style="1" bestFit="1" customWidth="1"/>
    <col min="4128" max="4128" width="19" style="1" customWidth="1"/>
    <col min="4129" max="4129" width="24.42578125" style="1" bestFit="1" customWidth="1"/>
    <col min="4130" max="4130" width="18.7109375" style="1" bestFit="1" customWidth="1"/>
    <col min="4131" max="4131" width="18.5703125" style="1" bestFit="1" customWidth="1"/>
    <col min="4132" max="4132" width="22" style="1" bestFit="1" customWidth="1"/>
    <col min="4133" max="4133" width="9.28515625" style="1" bestFit="1" customWidth="1"/>
    <col min="4134" max="4134" width="12.140625" style="1" bestFit="1" customWidth="1"/>
    <col min="4135" max="4135" width="15.7109375" style="1" bestFit="1" customWidth="1"/>
    <col min="4136" max="4369" width="11.42578125" style="1"/>
    <col min="4370" max="4371" width="0" style="1" hidden="1" customWidth="1"/>
    <col min="4372" max="4372" width="29.5703125" style="1" bestFit="1" customWidth="1"/>
    <col min="4373" max="4373" width="28.5703125" style="1" customWidth="1"/>
    <col min="4374" max="4375" width="0" style="1" hidden="1" customWidth="1"/>
    <col min="4376" max="4376" width="21.85546875" style="1" bestFit="1" customWidth="1"/>
    <col min="4377" max="4377" width="19.28515625" style="1" bestFit="1" customWidth="1"/>
    <col min="4378" max="4378" width="16.42578125" style="1" bestFit="1" customWidth="1"/>
    <col min="4379" max="4379" width="22.85546875" style="1" bestFit="1" customWidth="1"/>
    <col min="4380" max="4380" width="18.5703125" style="1" customWidth="1"/>
    <col min="4381" max="4381" width="18.5703125" style="1" bestFit="1" customWidth="1"/>
    <col min="4382" max="4382" width="17.140625" style="1" customWidth="1"/>
    <col min="4383" max="4383" width="18.85546875" style="1" bestFit="1" customWidth="1"/>
    <col min="4384" max="4384" width="19" style="1" customWidth="1"/>
    <col min="4385" max="4385" width="24.42578125" style="1" bestFit="1" customWidth="1"/>
    <col min="4386" max="4386" width="18.7109375" style="1" bestFit="1" customWidth="1"/>
    <col min="4387" max="4387" width="18.5703125" style="1" bestFit="1" customWidth="1"/>
    <col min="4388" max="4388" width="22" style="1" bestFit="1" customWidth="1"/>
    <col min="4389" max="4389" width="9.28515625" style="1" bestFit="1" customWidth="1"/>
    <col min="4390" max="4390" width="12.140625" style="1" bestFit="1" customWidth="1"/>
    <col min="4391" max="4391" width="15.7109375" style="1" bestFit="1" customWidth="1"/>
    <col min="4392" max="4625" width="11.42578125" style="1"/>
    <col min="4626" max="4627" width="0" style="1" hidden="1" customWidth="1"/>
    <col min="4628" max="4628" width="29.5703125" style="1" bestFit="1" customWidth="1"/>
    <col min="4629" max="4629" width="28.5703125" style="1" customWidth="1"/>
    <col min="4630" max="4631" width="0" style="1" hidden="1" customWidth="1"/>
    <col min="4632" max="4632" width="21.85546875" style="1" bestFit="1" customWidth="1"/>
    <col min="4633" max="4633" width="19.28515625" style="1" bestFit="1" customWidth="1"/>
    <col min="4634" max="4634" width="16.42578125" style="1" bestFit="1" customWidth="1"/>
    <col min="4635" max="4635" width="22.85546875" style="1" bestFit="1" customWidth="1"/>
    <col min="4636" max="4636" width="18.5703125" style="1" customWidth="1"/>
    <col min="4637" max="4637" width="18.5703125" style="1" bestFit="1" customWidth="1"/>
    <col min="4638" max="4638" width="17.140625" style="1" customWidth="1"/>
    <col min="4639" max="4639" width="18.85546875" style="1" bestFit="1" customWidth="1"/>
    <col min="4640" max="4640" width="19" style="1" customWidth="1"/>
    <col min="4641" max="4641" width="24.42578125" style="1" bestFit="1" customWidth="1"/>
    <col min="4642" max="4642" width="18.7109375" style="1" bestFit="1" customWidth="1"/>
    <col min="4643" max="4643" width="18.5703125" style="1" bestFit="1" customWidth="1"/>
    <col min="4644" max="4644" width="22" style="1" bestFit="1" customWidth="1"/>
    <col min="4645" max="4645" width="9.28515625" style="1" bestFit="1" customWidth="1"/>
    <col min="4646" max="4646" width="12.140625" style="1" bestFit="1" customWidth="1"/>
    <col min="4647" max="4647" width="15.7109375" style="1" bestFit="1" customWidth="1"/>
    <col min="4648" max="4881" width="11.42578125" style="1"/>
    <col min="4882" max="4883" width="0" style="1" hidden="1" customWidth="1"/>
    <col min="4884" max="4884" width="29.5703125" style="1" bestFit="1" customWidth="1"/>
    <col min="4885" max="4885" width="28.5703125" style="1" customWidth="1"/>
    <col min="4886" max="4887" width="0" style="1" hidden="1" customWidth="1"/>
    <col min="4888" max="4888" width="21.85546875" style="1" bestFit="1" customWidth="1"/>
    <col min="4889" max="4889" width="19.28515625" style="1" bestFit="1" customWidth="1"/>
    <col min="4890" max="4890" width="16.42578125" style="1" bestFit="1" customWidth="1"/>
    <col min="4891" max="4891" width="22.85546875" style="1" bestFit="1" customWidth="1"/>
    <col min="4892" max="4892" width="18.5703125" style="1" customWidth="1"/>
    <col min="4893" max="4893" width="18.5703125" style="1" bestFit="1" customWidth="1"/>
    <col min="4894" max="4894" width="17.140625" style="1" customWidth="1"/>
    <col min="4895" max="4895" width="18.85546875" style="1" bestFit="1" customWidth="1"/>
    <col min="4896" max="4896" width="19" style="1" customWidth="1"/>
    <col min="4897" max="4897" width="24.42578125" style="1" bestFit="1" customWidth="1"/>
    <col min="4898" max="4898" width="18.7109375" style="1" bestFit="1" customWidth="1"/>
    <col min="4899" max="4899" width="18.5703125" style="1" bestFit="1" customWidth="1"/>
    <col min="4900" max="4900" width="22" style="1" bestFit="1" customWidth="1"/>
    <col min="4901" max="4901" width="9.28515625" style="1" bestFit="1" customWidth="1"/>
    <col min="4902" max="4902" width="12.140625" style="1" bestFit="1" customWidth="1"/>
    <col min="4903" max="4903" width="15.7109375" style="1" bestFit="1" customWidth="1"/>
    <col min="4904" max="5137" width="11.42578125" style="1"/>
    <col min="5138" max="5139" width="0" style="1" hidden="1" customWidth="1"/>
    <col min="5140" max="5140" width="29.5703125" style="1" bestFit="1" customWidth="1"/>
    <col min="5141" max="5141" width="28.5703125" style="1" customWidth="1"/>
    <col min="5142" max="5143" width="0" style="1" hidden="1" customWidth="1"/>
    <col min="5144" max="5144" width="21.85546875" style="1" bestFit="1" customWidth="1"/>
    <col min="5145" max="5145" width="19.28515625" style="1" bestFit="1" customWidth="1"/>
    <col min="5146" max="5146" width="16.42578125" style="1" bestFit="1" customWidth="1"/>
    <col min="5147" max="5147" width="22.85546875" style="1" bestFit="1" customWidth="1"/>
    <col min="5148" max="5148" width="18.5703125" style="1" customWidth="1"/>
    <col min="5149" max="5149" width="18.5703125" style="1" bestFit="1" customWidth="1"/>
    <col min="5150" max="5150" width="17.140625" style="1" customWidth="1"/>
    <col min="5151" max="5151" width="18.85546875" style="1" bestFit="1" customWidth="1"/>
    <col min="5152" max="5152" width="19" style="1" customWidth="1"/>
    <col min="5153" max="5153" width="24.42578125" style="1" bestFit="1" customWidth="1"/>
    <col min="5154" max="5154" width="18.7109375" style="1" bestFit="1" customWidth="1"/>
    <col min="5155" max="5155" width="18.5703125" style="1" bestFit="1" customWidth="1"/>
    <col min="5156" max="5156" width="22" style="1" bestFit="1" customWidth="1"/>
    <col min="5157" max="5157" width="9.28515625" style="1" bestFit="1" customWidth="1"/>
    <col min="5158" max="5158" width="12.140625" style="1" bestFit="1" customWidth="1"/>
    <col min="5159" max="5159" width="15.7109375" style="1" bestFit="1" customWidth="1"/>
    <col min="5160" max="5393" width="11.42578125" style="1"/>
    <col min="5394" max="5395" width="0" style="1" hidden="1" customWidth="1"/>
    <col min="5396" max="5396" width="29.5703125" style="1" bestFit="1" customWidth="1"/>
    <col min="5397" max="5397" width="28.5703125" style="1" customWidth="1"/>
    <col min="5398" max="5399" width="0" style="1" hidden="1" customWidth="1"/>
    <col min="5400" max="5400" width="21.85546875" style="1" bestFit="1" customWidth="1"/>
    <col min="5401" max="5401" width="19.28515625" style="1" bestFit="1" customWidth="1"/>
    <col min="5402" max="5402" width="16.42578125" style="1" bestFit="1" customWidth="1"/>
    <col min="5403" max="5403" width="22.85546875" style="1" bestFit="1" customWidth="1"/>
    <col min="5404" max="5404" width="18.5703125" style="1" customWidth="1"/>
    <col min="5405" max="5405" width="18.5703125" style="1" bestFit="1" customWidth="1"/>
    <col min="5406" max="5406" width="17.140625" style="1" customWidth="1"/>
    <col min="5407" max="5407" width="18.85546875" style="1" bestFit="1" customWidth="1"/>
    <col min="5408" max="5408" width="19" style="1" customWidth="1"/>
    <col min="5409" max="5409" width="24.42578125" style="1" bestFit="1" customWidth="1"/>
    <col min="5410" max="5410" width="18.7109375" style="1" bestFit="1" customWidth="1"/>
    <col min="5411" max="5411" width="18.5703125" style="1" bestFit="1" customWidth="1"/>
    <col min="5412" max="5412" width="22" style="1" bestFit="1" customWidth="1"/>
    <col min="5413" max="5413" width="9.28515625" style="1" bestFit="1" customWidth="1"/>
    <col min="5414" max="5414" width="12.140625" style="1" bestFit="1" customWidth="1"/>
    <col min="5415" max="5415" width="15.7109375" style="1" bestFit="1" customWidth="1"/>
    <col min="5416" max="5649" width="11.42578125" style="1"/>
    <col min="5650" max="5651" width="0" style="1" hidden="1" customWidth="1"/>
    <col min="5652" max="5652" width="29.5703125" style="1" bestFit="1" customWidth="1"/>
    <col min="5653" max="5653" width="28.5703125" style="1" customWidth="1"/>
    <col min="5654" max="5655" width="0" style="1" hidden="1" customWidth="1"/>
    <col min="5656" max="5656" width="21.85546875" style="1" bestFit="1" customWidth="1"/>
    <col min="5657" max="5657" width="19.28515625" style="1" bestFit="1" customWidth="1"/>
    <col min="5658" max="5658" width="16.42578125" style="1" bestFit="1" customWidth="1"/>
    <col min="5659" max="5659" width="22.85546875" style="1" bestFit="1" customWidth="1"/>
    <col min="5660" max="5660" width="18.5703125" style="1" customWidth="1"/>
    <col min="5661" max="5661" width="18.5703125" style="1" bestFit="1" customWidth="1"/>
    <col min="5662" max="5662" width="17.140625" style="1" customWidth="1"/>
    <col min="5663" max="5663" width="18.85546875" style="1" bestFit="1" customWidth="1"/>
    <col min="5664" max="5664" width="19" style="1" customWidth="1"/>
    <col min="5665" max="5665" width="24.42578125" style="1" bestFit="1" customWidth="1"/>
    <col min="5666" max="5666" width="18.7109375" style="1" bestFit="1" customWidth="1"/>
    <col min="5667" max="5667" width="18.5703125" style="1" bestFit="1" customWidth="1"/>
    <col min="5668" max="5668" width="22" style="1" bestFit="1" customWidth="1"/>
    <col min="5669" max="5669" width="9.28515625" style="1" bestFit="1" customWidth="1"/>
    <col min="5670" max="5670" width="12.140625" style="1" bestFit="1" customWidth="1"/>
    <col min="5671" max="5671" width="15.7109375" style="1" bestFit="1" customWidth="1"/>
    <col min="5672" max="5905" width="11.42578125" style="1"/>
    <col min="5906" max="5907" width="0" style="1" hidden="1" customWidth="1"/>
    <col min="5908" max="5908" width="29.5703125" style="1" bestFit="1" customWidth="1"/>
    <col min="5909" max="5909" width="28.5703125" style="1" customWidth="1"/>
    <col min="5910" max="5911" width="0" style="1" hidden="1" customWidth="1"/>
    <col min="5912" max="5912" width="21.85546875" style="1" bestFit="1" customWidth="1"/>
    <col min="5913" max="5913" width="19.28515625" style="1" bestFit="1" customWidth="1"/>
    <col min="5914" max="5914" width="16.42578125" style="1" bestFit="1" customWidth="1"/>
    <col min="5915" max="5915" width="22.85546875" style="1" bestFit="1" customWidth="1"/>
    <col min="5916" max="5916" width="18.5703125" style="1" customWidth="1"/>
    <col min="5917" max="5917" width="18.5703125" style="1" bestFit="1" customWidth="1"/>
    <col min="5918" max="5918" width="17.140625" style="1" customWidth="1"/>
    <col min="5919" max="5919" width="18.85546875" style="1" bestFit="1" customWidth="1"/>
    <col min="5920" max="5920" width="19" style="1" customWidth="1"/>
    <col min="5921" max="5921" width="24.42578125" style="1" bestFit="1" customWidth="1"/>
    <col min="5922" max="5922" width="18.7109375" style="1" bestFit="1" customWidth="1"/>
    <col min="5923" max="5923" width="18.5703125" style="1" bestFit="1" customWidth="1"/>
    <col min="5924" max="5924" width="22" style="1" bestFit="1" customWidth="1"/>
    <col min="5925" max="5925" width="9.28515625" style="1" bestFit="1" customWidth="1"/>
    <col min="5926" max="5926" width="12.140625" style="1" bestFit="1" customWidth="1"/>
    <col min="5927" max="5927" width="15.7109375" style="1" bestFit="1" customWidth="1"/>
    <col min="5928" max="6161" width="11.42578125" style="1"/>
    <col min="6162" max="6163" width="0" style="1" hidden="1" customWidth="1"/>
    <col min="6164" max="6164" width="29.5703125" style="1" bestFit="1" customWidth="1"/>
    <col min="6165" max="6165" width="28.5703125" style="1" customWidth="1"/>
    <col min="6166" max="6167" width="0" style="1" hidden="1" customWidth="1"/>
    <col min="6168" max="6168" width="21.85546875" style="1" bestFit="1" customWidth="1"/>
    <col min="6169" max="6169" width="19.28515625" style="1" bestFit="1" customWidth="1"/>
    <col min="6170" max="6170" width="16.42578125" style="1" bestFit="1" customWidth="1"/>
    <col min="6171" max="6171" width="22.85546875" style="1" bestFit="1" customWidth="1"/>
    <col min="6172" max="6172" width="18.5703125" style="1" customWidth="1"/>
    <col min="6173" max="6173" width="18.5703125" style="1" bestFit="1" customWidth="1"/>
    <col min="6174" max="6174" width="17.140625" style="1" customWidth="1"/>
    <col min="6175" max="6175" width="18.85546875" style="1" bestFit="1" customWidth="1"/>
    <col min="6176" max="6176" width="19" style="1" customWidth="1"/>
    <col min="6177" max="6177" width="24.42578125" style="1" bestFit="1" customWidth="1"/>
    <col min="6178" max="6178" width="18.7109375" style="1" bestFit="1" customWidth="1"/>
    <col min="6179" max="6179" width="18.5703125" style="1" bestFit="1" customWidth="1"/>
    <col min="6180" max="6180" width="22" style="1" bestFit="1" customWidth="1"/>
    <col min="6181" max="6181" width="9.28515625" style="1" bestFit="1" customWidth="1"/>
    <col min="6182" max="6182" width="12.140625" style="1" bestFit="1" customWidth="1"/>
    <col min="6183" max="6183" width="15.7109375" style="1" bestFit="1" customWidth="1"/>
    <col min="6184" max="6417" width="11.42578125" style="1"/>
    <col min="6418" max="6419" width="0" style="1" hidden="1" customWidth="1"/>
    <col min="6420" max="6420" width="29.5703125" style="1" bestFit="1" customWidth="1"/>
    <col min="6421" max="6421" width="28.5703125" style="1" customWidth="1"/>
    <col min="6422" max="6423" width="0" style="1" hidden="1" customWidth="1"/>
    <col min="6424" max="6424" width="21.85546875" style="1" bestFit="1" customWidth="1"/>
    <col min="6425" max="6425" width="19.28515625" style="1" bestFit="1" customWidth="1"/>
    <col min="6426" max="6426" width="16.42578125" style="1" bestFit="1" customWidth="1"/>
    <col min="6427" max="6427" width="22.85546875" style="1" bestFit="1" customWidth="1"/>
    <col min="6428" max="6428" width="18.5703125" style="1" customWidth="1"/>
    <col min="6429" max="6429" width="18.5703125" style="1" bestFit="1" customWidth="1"/>
    <col min="6430" max="6430" width="17.140625" style="1" customWidth="1"/>
    <col min="6431" max="6431" width="18.85546875" style="1" bestFit="1" customWidth="1"/>
    <col min="6432" max="6432" width="19" style="1" customWidth="1"/>
    <col min="6433" max="6433" width="24.42578125" style="1" bestFit="1" customWidth="1"/>
    <col min="6434" max="6434" width="18.7109375" style="1" bestFit="1" customWidth="1"/>
    <col min="6435" max="6435" width="18.5703125" style="1" bestFit="1" customWidth="1"/>
    <col min="6436" max="6436" width="22" style="1" bestFit="1" customWidth="1"/>
    <col min="6437" max="6437" width="9.28515625" style="1" bestFit="1" customWidth="1"/>
    <col min="6438" max="6438" width="12.140625" style="1" bestFit="1" customWidth="1"/>
    <col min="6439" max="6439" width="15.7109375" style="1" bestFit="1" customWidth="1"/>
    <col min="6440" max="6673" width="11.42578125" style="1"/>
    <col min="6674" max="6675" width="0" style="1" hidden="1" customWidth="1"/>
    <col min="6676" max="6676" width="29.5703125" style="1" bestFit="1" customWidth="1"/>
    <col min="6677" max="6677" width="28.5703125" style="1" customWidth="1"/>
    <col min="6678" max="6679" width="0" style="1" hidden="1" customWidth="1"/>
    <col min="6680" max="6680" width="21.85546875" style="1" bestFit="1" customWidth="1"/>
    <col min="6681" max="6681" width="19.28515625" style="1" bestFit="1" customWidth="1"/>
    <col min="6682" max="6682" width="16.42578125" style="1" bestFit="1" customWidth="1"/>
    <col min="6683" max="6683" width="22.85546875" style="1" bestFit="1" customWidth="1"/>
    <col min="6684" max="6684" width="18.5703125" style="1" customWidth="1"/>
    <col min="6685" max="6685" width="18.5703125" style="1" bestFit="1" customWidth="1"/>
    <col min="6686" max="6686" width="17.140625" style="1" customWidth="1"/>
    <col min="6687" max="6687" width="18.85546875" style="1" bestFit="1" customWidth="1"/>
    <col min="6688" max="6688" width="19" style="1" customWidth="1"/>
    <col min="6689" max="6689" width="24.42578125" style="1" bestFit="1" customWidth="1"/>
    <col min="6690" max="6690" width="18.7109375" style="1" bestFit="1" customWidth="1"/>
    <col min="6691" max="6691" width="18.5703125" style="1" bestFit="1" customWidth="1"/>
    <col min="6692" max="6692" width="22" style="1" bestFit="1" customWidth="1"/>
    <col min="6693" max="6693" width="9.28515625" style="1" bestFit="1" customWidth="1"/>
    <col min="6694" max="6694" width="12.140625" style="1" bestFit="1" customWidth="1"/>
    <col min="6695" max="6695" width="15.7109375" style="1" bestFit="1" customWidth="1"/>
    <col min="6696" max="6929" width="11.42578125" style="1"/>
    <col min="6930" max="6931" width="0" style="1" hidden="1" customWidth="1"/>
    <col min="6932" max="6932" width="29.5703125" style="1" bestFit="1" customWidth="1"/>
    <col min="6933" max="6933" width="28.5703125" style="1" customWidth="1"/>
    <col min="6934" max="6935" width="0" style="1" hidden="1" customWidth="1"/>
    <col min="6936" max="6936" width="21.85546875" style="1" bestFit="1" customWidth="1"/>
    <col min="6937" max="6937" width="19.28515625" style="1" bestFit="1" customWidth="1"/>
    <col min="6938" max="6938" width="16.42578125" style="1" bestFit="1" customWidth="1"/>
    <col min="6939" max="6939" width="22.85546875" style="1" bestFit="1" customWidth="1"/>
    <col min="6940" max="6940" width="18.5703125" style="1" customWidth="1"/>
    <col min="6941" max="6941" width="18.5703125" style="1" bestFit="1" customWidth="1"/>
    <col min="6942" max="6942" width="17.140625" style="1" customWidth="1"/>
    <col min="6943" max="6943" width="18.85546875" style="1" bestFit="1" customWidth="1"/>
    <col min="6944" max="6944" width="19" style="1" customWidth="1"/>
    <col min="6945" max="6945" width="24.42578125" style="1" bestFit="1" customWidth="1"/>
    <col min="6946" max="6946" width="18.7109375" style="1" bestFit="1" customWidth="1"/>
    <col min="6947" max="6947" width="18.5703125" style="1" bestFit="1" customWidth="1"/>
    <col min="6948" max="6948" width="22" style="1" bestFit="1" customWidth="1"/>
    <col min="6949" max="6949" width="9.28515625" style="1" bestFit="1" customWidth="1"/>
    <col min="6950" max="6950" width="12.140625" style="1" bestFit="1" customWidth="1"/>
    <col min="6951" max="6951" width="15.7109375" style="1" bestFit="1" customWidth="1"/>
    <col min="6952" max="7185" width="11.42578125" style="1"/>
    <col min="7186" max="7187" width="0" style="1" hidden="1" customWidth="1"/>
    <col min="7188" max="7188" width="29.5703125" style="1" bestFit="1" customWidth="1"/>
    <col min="7189" max="7189" width="28.5703125" style="1" customWidth="1"/>
    <col min="7190" max="7191" width="0" style="1" hidden="1" customWidth="1"/>
    <col min="7192" max="7192" width="21.85546875" style="1" bestFit="1" customWidth="1"/>
    <col min="7193" max="7193" width="19.28515625" style="1" bestFit="1" customWidth="1"/>
    <col min="7194" max="7194" width="16.42578125" style="1" bestFit="1" customWidth="1"/>
    <col min="7195" max="7195" width="22.85546875" style="1" bestFit="1" customWidth="1"/>
    <col min="7196" max="7196" width="18.5703125" style="1" customWidth="1"/>
    <col min="7197" max="7197" width="18.5703125" style="1" bestFit="1" customWidth="1"/>
    <col min="7198" max="7198" width="17.140625" style="1" customWidth="1"/>
    <col min="7199" max="7199" width="18.85546875" style="1" bestFit="1" customWidth="1"/>
    <col min="7200" max="7200" width="19" style="1" customWidth="1"/>
    <col min="7201" max="7201" width="24.42578125" style="1" bestFit="1" customWidth="1"/>
    <col min="7202" max="7202" width="18.7109375" style="1" bestFit="1" customWidth="1"/>
    <col min="7203" max="7203" width="18.5703125" style="1" bestFit="1" customWidth="1"/>
    <col min="7204" max="7204" width="22" style="1" bestFit="1" customWidth="1"/>
    <col min="7205" max="7205" width="9.28515625" style="1" bestFit="1" customWidth="1"/>
    <col min="7206" max="7206" width="12.140625" style="1" bestFit="1" customWidth="1"/>
    <col min="7207" max="7207" width="15.7109375" style="1" bestFit="1" customWidth="1"/>
    <col min="7208" max="7441" width="11.42578125" style="1"/>
    <col min="7442" max="7443" width="0" style="1" hidden="1" customWidth="1"/>
    <col min="7444" max="7444" width="29.5703125" style="1" bestFit="1" customWidth="1"/>
    <col min="7445" max="7445" width="28.5703125" style="1" customWidth="1"/>
    <col min="7446" max="7447" width="0" style="1" hidden="1" customWidth="1"/>
    <col min="7448" max="7448" width="21.85546875" style="1" bestFit="1" customWidth="1"/>
    <col min="7449" max="7449" width="19.28515625" style="1" bestFit="1" customWidth="1"/>
    <col min="7450" max="7450" width="16.42578125" style="1" bestFit="1" customWidth="1"/>
    <col min="7451" max="7451" width="22.85546875" style="1" bestFit="1" customWidth="1"/>
    <col min="7452" max="7452" width="18.5703125" style="1" customWidth="1"/>
    <col min="7453" max="7453" width="18.5703125" style="1" bestFit="1" customWidth="1"/>
    <col min="7454" max="7454" width="17.140625" style="1" customWidth="1"/>
    <col min="7455" max="7455" width="18.85546875" style="1" bestFit="1" customWidth="1"/>
    <col min="7456" max="7456" width="19" style="1" customWidth="1"/>
    <col min="7457" max="7457" width="24.42578125" style="1" bestFit="1" customWidth="1"/>
    <col min="7458" max="7458" width="18.7109375" style="1" bestFit="1" customWidth="1"/>
    <col min="7459" max="7459" width="18.5703125" style="1" bestFit="1" customWidth="1"/>
    <col min="7460" max="7460" width="22" style="1" bestFit="1" customWidth="1"/>
    <col min="7461" max="7461" width="9.28515625" style="1" bestFit="1" customWidth="1"/>
    <col min="7462" max="7462" width="12.140625" style="1" bestFit="1" customWidth="1"/>
    <col min="7463" max="7463" width="15.7109375" style="1" bestFit="1" customWidth="1"/>
    <col min="7464" max="7697" width="11.42578125" style="1"/>
    <col min="7698" max="7699" width="0" style="1" hidden="1" customWidth="1"/>
    <col min="7700" max="7700" width="29.5703125" style="1" bestFit="1" customWidth="1"/>
    <col min="7701" max="7701" width="28.5703125" style="1" customWidth="1"/>
    <col min="7702" max="7703" width="0" style="1" hidden="1" customWidth="1"/>
    <col min="7704" max="7704" width="21.85546875" style="1" bestFit="1" customWidth="1"/>
    <col min="7705" max="7705" width="19.28515625" style="1" bestFit="1" customWidth="1"/>
    <col min="7706" max="7706" width="16.42578125" style="1" bestFit="1" customWidth="1"/>
    <col min="7707" max="7707" width="22.85546875" style="1" bestFit="1" customWidth="1"/>
    <col min="7708" max="7708" width="18.5703125" style="1" customWidth="1"/>
    <col min="7709" max="7709" width="18.5703125" style="1" bestFit="1" customWidth="1"/>
    <col min="7710" max="7710" width="17.140625" style="1" customWidth="1"/>
    <col min="7711" max="7711" width="18.85546875" style="1" bestFit="1" customWidth="1"/>
    <col min="7712" max="7712" width="19" style="1" customWidth="1"/>
    <col min="7713" max="7713" width="24.42578125" style="1" bestFit="1" customWidth="1"/>
    <col min="7714" max="7714" width="18.7109375" style="1" bestFit="1" customWidth="1"/>
    <col min="7715" max="7715" width="18.5703125" style="1" bestFit="1" customWidth="1"/>
    <col min="7716" max="7716" width="22" style="1" bestFit="1" customWidth="1"/>
    <col min="7717" max="7717" width="9.28515625" style="1" bestFit="1" customWidth="1"/>
    <col min="7718" max="7718" width="12.140625" style="1" bestFit="1" customWidth="1"/>
    <col min="7719" max="7719" width="15.7109375" style="1" bestFit="1" customWidth="1"/>
    <col min="7720" max="7953" width="11.42578125" style="1"/>
    <col min="7954" max="7955" width="0" style="1" hidden="1" customWidth="1"/>
    <col min="7956" max="7956" width="29.5703125" style="1" bestFit="1" customWidth="1"/>
    <col min="7957" max="7957" width="28.5703125" style="1" customWidth="1"/>
    <col min="7958" max="7959" width="0" style="1" hidden="1" customWidth="1"/>
    <col min="7960" max="7960" width="21.85546875" style="1" bestFit="1" customWidth="1"/>
    <col min="7961" max="7961" width="19.28515625" style="1" bestFit="1" customWidth="1"/>
    <col min="7962" max="7962" width="16.42578125" style="1" bestFit="1" customWidth="1"/>
    <col min="7963" max="7963" width="22.85546875" style="1" bestFit="1" customWidth="1"/>
    <col min="7964" max="7964" width="18.5703125" style="1" customWidth="1"/>
    <col min="7965" max="7965" width="18.5703125" style="1" bestFit="1" customWidth="1"/>
    <col min="7966" max="7966" width="17.140625" style="1" customWidth="1"/>
    <col min="7967" max="7967" width="18.85546875" style="1" bestFit="1" customWidth="1"/>
    <col min="7968" max="7968" width="19" style="1" customWidth="1"/>
    <col min="7969" max="7969" width="24.42578125" style="1" bestFit="1" customWidth="1"/>
    <col min="7970" max="7970" width="18.7109375" style="1" bestFit="1" customWidth="1"/>
    <col min="7971" max="7971" width="18.5703125" style="1" bestFit="1" customWidth="1"/>
    <col min="7972" max="7972" width="22" style="1" bestFit="1" customWidth="1"/>
    <col min="7973" max="7973" width="9.28515625" style="1" bestFit="1" customWidth="1"/>
    <col min="7974" max="7974" width="12.140625" style="1" bestFit="1" customWidth="1"/>
    <col min="7975" max="7975" width="15.7109375" style="1" bestFit="1" customWidth="1"/>
    <col min="7976" max="8209" width="11.42578125" style="1"/>
    <col min="8210" max="8211" width="0" style="1" hidden="1" customWidth="1"/>
    <col min="8212" max="8212" width="29.5703125" style="1" bestFit="1" customWidth="1"/>
    <col min="8213" max="8213" width="28.5703125" style="1" customWidth="1"/>
    <col min="8214" max="8215" width="0" style="1" hidden="1" customWidth="1"/>
    <col min="8216" max="8216" width="21.85546875" style="1" bestFit="1" customWidth="1"/>
    <col min="8217" max="8217" width="19.28515625" style="1" bestFit="1" customWidth="1"/>
    <col min="8218" max="8218" width="16.42578125" style="1" bestFit="1" customWidth="1"/>
    <col min="8219" max="8219" width="22.85546875" style="1" bestFit="1" customWidth="1"/>
    <col min="8220" max="8220" width="18.5703125" style="1" customWidth="1"/>
    <col min="8221" max="8221" width="18.5703125" style="1" bestFit="1" customWidth="1"/>
    <col min="8222" max="8222" width="17.140625" style="1" customWidth="1"/>
    <col min="8223" max="8223" width="18.85546875" style="1" bestFit="1" customWidth="1"/>
    <col min="8224" max="8224" width="19" style="1" customWidth="1"/>
    <col min="8225" max="8225" width="24.42578125" style="1" bestFit="1" customWidth="1"/>
    <col min="8226" max="8226" width="18.7109375" style="1" bestFit="1" customWidth="1"/>
    <col min="8227" max="8227" width="18.5703125" style="1" bestFit="1" customWidth="1"/>
    <col min="8228" max="8228" width="22" style="1" bestFit="1" customWidth="1"/>
    <col min="8229" max="8229" width="9.28515625" style="1" bestFit="1" customWidth="1"/>
    <col min="8230" max="8230" width="12.140625" style="1" bestFit="1" customWidth="1"/>
    <col min="8231" max="8231" width="15.7109375" style="1" bestFit="1" customWidth="1"/>
    <col min="8232" max="8465" width="11.42578125" style="1"/>
    <col min="8466" max="8467" width="0" style="1" hidden="1" customWidth="1"/>
    <col min="8468" max="8468" width="29.5703125" style="1" bestFit="1" customWidth="1"/>
    <col min="8469" max="8469" width="28.5703125" style="1" customWidth="1"/>
    <col min="8470" max="8471" width="0" style="1" hidden="1" customWidth="1"/>
    <col min="8472" max="8472" width="21.85546875" style="1" bestFit="1" customWidth="1"/>
    <col min="8473" max="8473" width="19.28515625" style="1" bestFit="1" customWidth="1"/>
    <col min="8474" max="8474" width="16.42578125" style="1" bestFit="1" customWidth="1"/>
    <col min="8475" max="8475" width="22.85546875" style="1" bestFit="1" customWidth="1"/>
    <col min="8476" max="8476" width="18.5703125" style="1" customWidth="1"/>
    <col min="8477" max="8477" width="18.5703125" style="1" bestFit="1" customWidth="1"/>
    <col min="8478" max="8478" width="17.140625" style="1" customWidth="1"/>
    <col min="8479" max="8479" width="18.85546875" style="1" bestFit="1" customWidth="1"/>
    <col min="8480" max="8480" width="19" style="1" customWidth="1"/>
    <col min="8481" max="8481" width="24.42578125" style="1" bestFit="1" customWidth="1"/>
    <col min="8482" max="8482" width="18.7109375" style="1" bestFit="1" customWidth="1"/>
    <col min="8483" max="8483" width="18.5703125" style="1" bestFit="1" customWidth="1"/>
    <col min="8484" max="8484" width="22" style="1" bestFit="1" customWidth="1"/>
    <col min="8485" max="8485" width="9.28515625" style="1" bestFit="1" customWidth="1"/>
    <col min="8486" max="8486" width="12.140625" style="1" bestFit="1" customWidth="1"/>
    <col min="8487" max="8487" width="15.7109375" style="1" bestFit="1" customWidth="1"/>
    <col min="8488" max="8721" width="11.42578125" style="1"/>
    <col min="8722" max="8723" width="0" style="1" hidden="1" customWidth="1"/>
    <col min="8724" max="8724" width="29.5703125" style="1" bestFit="1" customWidth="1"/>
    <col min="8725" max="8725" width="28.5703125" style="1" customWidth="1"/>
    <col min="8726" max="8727" width="0" style="1" hidden="1" customWidth="1"/>
    <col min="8728" max="8728" width="21.85546875" style="1" bestFit="1" customWidth="1"/>
    <col min="8729" max="8729" width="19.28515625" style="1" bestFit="1" customWidth="1"/>
    <col min="8730" max="8730" width="16.42578125" style="1" bestFit="1" customWidth="1"/>
    <col min="8731" max="8731" width="22.85546875" style="1" bestFit="1" customWidth="1"/>
    <col min="8732" max="8732" width="18.5703125" style="1" customWidth="1"/>
    <col min="8733" max="8733" width="18.5703125" style="1" bestFit="1" customWidth="1"/>
    <col min="8734" max="8734" width="17.140625" style="1" customWidth="1"/>
    <col min="8735" max="8735" width="18.85546875" style="1" bestFit="1" customWidth="1"/>
    <col min="8736" max="8736" width="19" style="1" customWidth="1"/>
    <col min="8737" max="8737" width="24.42578125" style="1" bestFit="1" customWidth="1"/>
    <col min="8738" max="8738" width="18.7109375" style="1" bestFit="1" customWidth="1"/>
    <col min="8739" max="8739" width="18.5703125" style="1" bestFit="1" customWidth="1"/>
    <col min="8740" max="8740" width="22" style="1" bestFit="1" customWidth="1"/>
    <col min="8741" max="8741" width="9.28515625" style="1" bestFit="1" customWidth="1"/>
    <col min="8742" max="8742" width="12.140625" style="1" bestFit="1" customWidth="1"/>
    <col min="8743" max="8743" width="15.7109375" style="1" bestFit="1" customWidth="1"/>
    <col min="8744" max="8977" width="11.42578125" style="1"/>
    <col min="8978" max="8979" width="0" style="1" hidden="1" customWidth="1"/>
    <col min="8980" max="8980" width="29.5703125" style="1" bestFit="1" customWidth="1"/>
    <col min="8981" max="8981" width="28.5703125" style="1" customWidth="1"/>
    <col min="8982" max="8983" width="0" style="1" hidden="1" customWidth="1"/>
    <col min="8984" max="8984" width="21.85546875" style="1" bestFit="1" customWidth="1"/>
    <col min="8985" max="8985" width="19.28515625" style="1" bestFit="1" customWidth="1"/>
    <col min="8986" max="8986" width="16.42578125" style="1" bestFit="1" customWidth="1"/>
    <col min="8987" max="8987" width="22.85546875" style="1" bestFit="1" customWidth="1"/>
    <col min="8988" max="8988" width="18.5703125" style="1" customWidth="1"/>
    <col min="8989" max="8989" width="18.5703125" style="1" bestFit="1" customWidth="1"/>
    <col min="8990" max="8990" width="17.140625" style="1" customWidth="1"/>
    <col min="8991" max="8991" width="18.85546875" style="1" bestFit="1" customWidth="1"/>
    <col min="8992" max="8992" width="19" style="1" customWidth="1"/>
    <col min="8993" max="8993" width="24.42578125" style="1" bestFit="1" customWidth="1"/>
    <col min="8994" max="8994" width="18.7109375" style="1" bestFit="1" customWidth="1"/>
    <col min="8995" max="8995" width="18.5703125" style="1" bestFit="1" customWidth="1"/>
    <col min="8996" max="8996" width="22" style="1" bestFit="1" customWidth="1"/>
    <col min="8997" max="8997" width="9.28515625" style="1" bestFit="1" customWidth="1"/>
    <col min="8998" max="8998" width="12.140625" style="1" bestFit="1" customWidth="1"/>
    <col min="8999" max="8999" width="15.7109375" style="1" bestFit="1" customWidth="1"/>
    <col min="9000" max="9233" width="11.42578125" style="1"/>
    <col min="9234" max="9235" width="0" style="1" hidden="1" customWidth="1"/>
    <col min="9236" max="9236" width="29.5703125" style="1" bestFit="1" customWidth="1"/>
    <col min="9237" max="9237" width="28.5703125" style="1" customWidth="1"/>
    <col min="9238" max="9239" width="0" style="1" hidden="1" customWidth="1"/>
    <col min="9240" max="9240" width="21.85546875" style="1" bestFit="1" customWidth="1"/>
    <col min="9241" max="9241" width="19.28515625" style="1" bestFit="1" customWidth="1"/>
    <col min="9242" max="9242" width="16.42578125" style="1" bestFit="1" customWidth="1"/>
    <col min="9243" max="9243" width="22.85546875" style="1" bestFit="1" customWidth="1"/>
    <col min="9244" max="9244" width="18.5703125" style="1" customWidth="1"/>
    <col min="9245" max="9245" width="18.5703125" style="1" bestFit="1" customWidth="1"/>
    <col min="9246" max="9246" width="17.140625" style="1" customWidth="1"/>
    <col min="9247" max="9247" width="18.85546875" style="1" bestFit="1" customWidth="1"/>
    <col min="9248" max="9248" width="19" style="1" customWidth="1"/>
    <col min="9249" max="9249" width="24.42578125" style="1" bestFit="1" customWidth="1"/>
    <col min="9250" max="9250" width="18.7109375" style="1" bestFit="1" customWidth="1"/>
    <col min="9251" max="9251" width="18.5703125" style="1" bestFit="1" customWidth="1"/>
    <col min="9252" max="9252" width="22" style="1" bestFit="1" customWidth="1"/>
    <col min="9253" max="9253" width="9.28515625" style="1" bestFit="1" customWidth="1"/>
    <col min="9254" max="9254" width="12.140625" style="1" bestFit="1" customWidth="1"/>
    <col min="9255" max="9255" width="15.7109375" style="1" bestFit="1" customWidth="1"/>
    <col min="9256" max="9489" width="11.42578125" style="1"/>
    <col min="9490" max="9491" width="0" style="1" hidden="1" customWidth="1"/>
    <col min="9492" max="9492" width="29.5703125" style="1" bestFit="1" customWidth="1"/>
    <col min="9493" max="9493" width="28.5703125" style="1" customWidth="1"/>
    <col min="9494" max="9495" width="0" style="1" hidden="1" customWidth="1"/>
    <col min="9496" max="9496" width="21.85546875" style="1" bestFit="1" customWidth="1"/>
    <col min="9497" max="9497" width="19.28515625" style="1" bestFit="1" customWidth="1"/>
    <col min="9498" max="9498" width="16.42578125" style="1" bestFit="1" customWidth="1"/>
    <col min="9499" max="9499" width="22.85546875" style="1" bestFit="1" customWidth="1"/>
    <col min="9500" max="9500" width="18.5703125" style="1" customWidth="1"/>
    <col min="9501" max="9501" width="18.5703125" style="1" bestFit="1" customWidth="1"/>
    <col min="9502" max="9502" width="17.140625" style="1" customWidth="1"/>
    <col min="9503" max="9503" width="18.85546875" style="1" bestFit="1" customWidth="1"/>
    <col min="9504" max="9504" width="19" style="1" customWidth="1"/>
    <col min="9505" max="9505" width="24.42578125" style="1" bestFit="1" customWidth="1"/>
    <col min="9506" max="9506" width="18.7109375" style="1" bestFit="1" customWidth="1"/>
    <col min="9507" max="9507" width="18.5703125" style="1" bestFit="1" customWidth="1"/>
    <col min="9508" max="9508" width="22" style="1" bestFit="1" customWidth="1"/>
    <col min="9509" max="9509" width="9.28515625" style="1" bestFit="1" customWidth="1"/>
    <col min="9510" max="9510" width="12.140625" style="1" bestFit="1" customWidth="1"/>
    <col min="9511" max="9511" width="15.7109375" style="1" bestFit="1" customWidth="1"/>
    <col min="9512" max="9745" width="11.42578125" style="1"/>
    <col min="9746" max="9747" width="0" style="1" hidden="1" customWidth="1"/>
    <col min="9748" max="9748" width="29.5703125" style="1" bestFit="1" customWidth="1"/>
    <col min="9749" max="9749" width="28.5703125" style="1" customWidth="1"/>
    <col min="9750" max="9751" width="0" style="1" hidden="1" customWidth="1"/>
    <col min="9752" max="9752" width="21.85546875" style="1" bestFit="1" customWidth="1"/>
    <col min="9753" max="9753" width="19.28515625" style="1" bestFit="1" customWidth="1"/>
    <col min="9754" max="9754" width="16.42578125" style="1" bestFit="1" customWidth="1"/>
    <col min="9755" max="9755" width="22.85546875" style="1" bestFit="1" customWidth="1"/>
    <col min="9756" max="9756" width="18.5703125" style="1" customWidth="1"/>
    <col min="9757" max="9757" width="18.5703125" style="1" bestFit="1" customWidth="1"/>
    <col min="9758" max="9758" width="17.140625" style="1" customWidth="1"/>
    <col min="9759" max="9759" width="18.85546875" style="1" bestFit="1" customWidth="1"/>
    <col min="9760" max="9760" width="19" style="1" customWidth="1"/>
    <col min="9761" max="9761" width="24.42578125" style="1" bestFit="1" customWidth="1"/>
    <col min="9762" max="9762" width="18.7109375" style="1" bestFit="1" customWidth="1"/>
    <col min="9763" max="9763" width="18.5703125" style="1" bestFit="1" customWidth="1"/>
    <col min="9764" max="9764" width="22" style="1" bestFit="1" customWidth="1"/>
    <col min="9765" max="9765" width="9.28515625" style="1" bestFit="1" customWidth="1"/>
    <col min="9766" max="9766" width="12.140625" style="1" bestFit="1" customWidth="1"/>
    <col min="9767" max="9767" width="15.7109375" style="1" bestFit="1" customWidth="1"/>
    <col min="9768" max="10001" width="11.42578125" style="1"/>
    <col min="10002" max="10003" width="0" style="1" hidden="1" customWidth="1"/>
    <col min="10004" max="10004" width="29.5703125" style="1" bestFit="1" customWidth="1"/>
    <col min="10005" max="10005" width="28.5703125" style="1" customWidth="1"/>
    <col min="10006" max="10007" width="0" style="1" hidden="1" customWidth="1"/>
    <col min="10008" max="10008" width="21.85546875" style="1" bestFit="1" customWidth="1"/>
    <col min="10009" max="10009" width="19.28515625" style="1" bestFit="1" customWidth="1"/>
    <col min="10010" max="10010" width="16.42578125" style="1" bestFit="1" customWidth="1"/>
    <col min="10011" max="10011" width="22.85546875" style="1" bestFit="1" customWidth="1"/>
    <col min="10012" max="10012" width="18.5703125" style="1" customWidth="1"/>
    <col min="10013" max="10013" width="18.5703125" style="1" bestFit="1" customWidth="1"/>
    <col min="10014" max="10014" width="17.140625" style="1" customWidth="1"/>
    <col min="10015" max="10015" width="18.85546875" style="1" bestFit="1" customWidth="1"/>
    <col min="10016" max="10016" width="19" style="1" customWidth="1"/>
    <col min="10017" max="10017" width="24.42578125" style="1" bestFit="1" customWidth="1"/>
    <col min="10018" max="10018" width="18.7109375" style="1" bestFit="1" customWidth="1"/>
    <col min="10019" max="10019" width="18.5703125" style="1" bestFit="1" customWidth="1"/>
    <col min="10020" max="10020" width="22" style="1" bestFit="1" customWidth="1"/>
    <col min="10021" max="10021" width="9.28515625" style="1" bestFit="1" customWidth="1"/>
    <col min="10022" max="10022" width="12.140625" style="1" bestFit="1" customWidth="1"/>
    <col min="10023" max="10023" width="15.7109375" style="1" bestFit="1" customWidth="1"/>
    <col min="10024" max="10257" width="11.42578125" style="1"/>
    <col min="10258" max="10259" width="0" style="1" hidden="1" customWidth="1"/>
    <col min="10260" max="10260" width="29.5703125" style="1" bestFit="1" customWidth="1"/>
    <col min="10261" max="10261" width="28.5703125" style="1" customWidth="1"/>
    <col min="10262" max="10263" width="0" style="1" hidden="1" customWidth="1"/>
    <col min="10264" max="10264" width="21.85546875" style="1" bestFit="1" customWidth="1"/>
    <col min="10265" max="10265" width="19.28515625" style="1" bestFit="1" customWidth="1"/>
    <col min="10266" max="10266" width="16.42578125" style="1" bestFit="1" customWidth="1"/>
    <col min="10267" max="10267" width="22.85546875" style="1" bestFit="1" customWidth="1"/>
    <col min="10268" max="10268" width="18.5703125" style="1" customWidth="1"/>
    <col min="10269" max="10269" width="18.5703125" style="1" bestFit="1" customWidth="1"/>
    <col min="10270" max="10270" width="17.140625" style="1" customWidth="1"/>
    <col min="10271" max="10271" width="18.85546875" style="1" bestFit="1" customWidth="1"/>
    <col min="10272" max="10272" width="19" style="1" customWidth="1"/>
    <col min="10273" max="10273" width="24.42578125" style="1" bestFit="1" customWidth="1"/>
    <col min="10274" max="10274" width="18.7109375" style="1" bestFit="1" customWidth="1"/>
    <col min="10275" max="10275" width="18.5703125" style="1" bestFit="1" customWidth="1"/>
    <col min="10276" max="10276" width="22" style="1" bestFit="1" customWidth="1"/>
    <col min="10277" max="10277" width="9.28515625" style="1" bestFit="1" customWidth="1"/>
    <col min="10278" max="10278" width="12.140625" style="1" bestFit="1" customWidth="1"/>
    <col min="10279" max="10279" width="15.7109375" style="1" bestFit="1" customWidth="1"/>
    <col min="10280" max="10513" width="11.42578125" style="1"/>
    <col min="10514" max="10515" width="0" style="1" hidden="1" customWidth="1"/>
    <col min="10516" max="10516" width="29.5703125" style="1" bestFit="1" customWidth="1"/>
    <col min="10517" max="10517" width="28.5703125" style="1" customWidth="1"/>
    <col min="10518" max="10519" width="0" style="1" hidden="1" customWidth="1"/>
    <col min="10520" max="10520" width="21.85546875" style="1" bestFit="1" customWidth="1"/>
    <col min="10521" max="10521" width="19.28515625" style="1" bestFit="1" customWidth="1"/>
    <col min="10522" max="10522" width="16.42578125" style="1" bestFit="1" customWidth="1"/>
    <col min="10523" max="10523" width="22.85546875" style="1" bestFit="1" customWidth="1"/>
    <col min="10524" max="10524" width="18.5703125" style="1" customWidth="1"/>
    <col min="10525" max="10525" width="18.5703125" style="1" bestFit="1" customWidth="1"/>
    <col min="10526" max="10526" width="17.140625" style="1" customWidth="1"/>
    <col min="10527" max="10527" width="18.85546875" style="1" bestFit="1" customWidth="1"/>
    <col min="10528" max="10528" width="19" style="1" customWidth="1"/>
    <col min="10529" max="10529" width="24.42578125" style="1" bestFit="1" customWidth="1"/>
    <col min="10530" max="10530" width="18.7109375" style="1" bestFit="1" customWidth="1"/>
    <col min="10531" max="10531" width="18.5703125" style="1" bestFit="1" customWidth="1"/>
    <col min="10532" max="10532" width="22" style="1" bestFit="1" customWidth="1"/>
    <col min="10533" max="10533" width="9.28515625" style="1" bestFit="1" customWidth="1"/>
    <col min="10534" max="10534" width="12.140625" style="1" bestFit="1" customWidth="1"/>
    <col min="10535" max="10535" width="15.7109375" style="1" bestFit="1" customWidth="1"/>
    <col min="10536" max="10769" width="11.42578125" style="1"/>
    <col min="10770" max="10771" width="0" style="1" hidden="1" customWidth="1"/>
    <col min="10772" max="10772" width="29.5703125" style="1" bestFit="1" customWidth="1"/>
    <col min="10773" max="10773" width="28.5703125" style="1" customWidth="1"/>
    <col min="10774" max="10775" width="0" style="1" hidden="1" customWidth="1"/>
    <col min="10776" max="10776" width="21.85546875" style="1" bestFit="1" customWidth="1"/>
    <col min="10777" max="10777" width="19.28515625" style="1" bestFit="1" customWidth="1"/>
    <col min="10778" max="10778" width="16.42578125" style="1" bestFit="1" customWidth="1"/>
    <col min="10779" max="10779" width="22.85546875" style="1" bestFit="1" customWidth="1"/>
    <col min="10780" max="10780" width="18.5703125" style="1" customWidth="1"/>
    <col min="10781" max="10781" width="18.5703125" style="1" bestFit="1" customWidth="1"/>
    <col min="10782" max="10782" width="17.140625" style="1" customWidth="1"/>
    <col min="10783" max="10783" width="18.85546875" style="1" bestFit="1" customWidth="1"/>
    <col min="10784" max="10784" width="19" style="1" customWidth="1"/>
    <col min="10785" max="10785" width="24.42578125" style="1" bestFit="1" customWidth="1"/>
    <col min="10786" max="10786" width="18.7109375" style="1" bestFit="1" customWidth="1"/>
    <col min="10787" max="10787" width="18.5703125" style="1" bestFit="1" customWidth="1"/>
    <col min="10788" max="10788" width="22" style="1" bestFit="1" customWidth="1"/>
    <col min="10789" max="10789" width="9.28515625" style="1" bestFit="1" customWidth="1"/>
    <col min="10790" max="10790" width="12.140625" style="1" bestFit="1" customWidth="1"/>
    <col min="10791" max="10791" width="15.7109375" style="1" bestFit="1" customWidth="1"/>
    <col min="10792" max="11025" width="11.42578125" style="1"/>
    <col min="11026" max="11027" width="0" style="1" hidden="1" customWidth="1"/>
    <col min="11028" max="11028" width="29.5703125" style="1" bestFit="1" customWidth="1"/>
    <col min="11029" max="11029" width="28.5703125" style="1" customWidth="1"/>
    <col min="11030" max="11031" width="0" style="1" hidden="1" customWidth="1"/>
    <col min="11032" max="11032" width="21.85546875" style="1" bestFit="1" customWidth="1"/>
    <col min="11033" max="11033" width="19.28515625" style="1" bestFit="1" customWidth="1"/>
    <col min="11034" max="11034" width="16.42578125" style="1" bestFit="1" customWidth="1"/>
    <col min="11035" max="11035" width="22.85546875" style="1" bestFit="1" customWidth="1"/>
    <col min="11036" max="11036" width="18.5703125" style="1" customWidth="1"/>
    <col min="11037" max="11037" width="18.5703125" style="1" bestFit="1" customWidth="1"/>
    <col min="11038" max="11038" width="17.140625" style="1" customWidth="1"/>
    <col min="11039" max="11039" width="18.85546875" style="1" bestFit="1" customWidth="1"/>
    <col min="11040" max="11040" width="19" style="1" customWidth="1"/>
    <col min="11041" max="11041" width="24.42578125" style="1" bestFit="1" customWidth="1"/>
    <col min="11042" max="11042" width="18.7109375" style="1" bestFit="1" customWidth="1"/>
    <col min="11043" max="11043" width="18.5703125" style="1" bestFit="1" customWidth="1"/>
    <col min="11044" max="11044" width="22" style="1" bestFit="1" customWidth="1"/>
    <col min="11045" max="11045" width="9.28515625" style="1" bestFit="1" customWidth="1"/>
    <col min="11046" max="11046" width="12.140625" style="1" bestFit="1" customWidth="1"/>
    <col min="11047" max="11047" width="15.7109375" style="1" bestFit="1" customWidth="1"/>
    <col min="11048" max="11281" width="11.42578125" style="1"/>
    <col min="11282" max="11283" width="0" style="1" hidden="1" customWidth="1"/>
    <col min="11284" max="11284" width="29.5703125" style="1" bestFit="1" customWidth="1"/>
    <col min="11285" max="11285" width="28.5703125" style="1" customWidth="1"/>
    <col min="11286" max="11287" width="0" style="1" hidden="1" customWidth="1"/>
    <col min="11288" max="11288" width="21.85546875" style="1" bestFit="1" customWidth="1"/>
    <col min="11289" max="11289" width="19.28515625" style="1" bestFit="1" customWidth="1"/>
    <col min="11290" max="11290" width="16.42578125" style="1" bestFit="1" customWidth="1"/>
    <col min="11291" max="11291" width="22.85546875" style="1" bestFit="1" customWidth="1"/>
    <col min="11292" max="11292" width="18.5703125" style="1" customWidth="1"/>
    <col min="11293" max="11293" width="18.5703125" style="1" bestFit="1" customWidth="1"/>
    <col min="11294" max="11294" width="17.140625" style="1" customWidth="1"/>
    <col min="11295" max="11295" width="18.85546875" style="1" bestFit="1" customWidth="1"/>
    <col min="11296" max="11296" width="19" style="1" customWidth="1"/>
    <col min="11297" max="11297" width="24.42578125" style="1" bestFit="1" customWidth="1"/>
    <col min="11298" max="11298" width="18.7109375" style="1" bestFit="1" customWidth="1"/>
    <col min="11299" max="11299" width="18.5703125" style="1" bestFit="1" customWidth="1"/>
    <col min="11300" max="11300" width="22" style="1" bestFit="1" customWidth="1"/>
    <col min="11301" max="11301" width="9.28515625" style="1" bestFit="1" customWidth="1"/>
    <col min="11302" max="11302" width="12.140625" style="1" bestFit="1" customWidth="1"/>
    <col min="11303" max="11303" width="15.7109375" style="1" bestFit="1" customWidth="1"/>
    <col min="11304" max="11537" width="11.42578125" style="1"/>
    <col min="11538" max="11539" width="0" style="1" hidden="1" customWidth="1"/>
    <col min="11540" max="11540" width="29.5703125" style="1" bestFit="1" customWidth="1"/>
    <col min="11541" max="11541" width="28.5703125" style="1" customWidth="1"/>
    <col min="11542" max="11543" width="0" style="1" hidden="1" customWidth="1"/>
    <col min="11544" max="11544" width="21.85546875" style="1" bestFit="1" customWidth="1"/>
    <col min="11545" max="11545" width="19.28515625" style="1" bestFit="1" customWidth="1"/>
    <col min="11546" max="11546" width="16.42578125" style="1" bestFit="1" customWidth="1"/>
    <col min="11547" max="11547" width="22.85546875" style="1" bestFit="1" customWidth="1"/>
    <col min="11548" max="11548" width="18.5703125" style="1" customWidth="1"/>
    <col min="11549" max="11549" width="18.5703125" style="1" bestFit="1" customWidth="1"/>
    <col min="11550" max="11550" width="17.140625" style="1" customWidth="1"/>
    <col min="11551" max="11551" width="18.85546875" style="1" bestFit="1" customWidth="1"/>
    <col min="11552" max="11552" width="19" style="1" customWidth="1"/>
    <col min="11553" max="11553" width="24.42578125" style="1" bestFit="1" customWidth="1"/>
    <col min="11554" max="11554" width="18.7109375" style="1" bestFit="1" customWidth="1"/>
    <col min="11555" max="11555" width="18.5703125" style="1" bestFit="1" customWidth="1"/>
    <col min="11556" max="11556" width="22" style="1" bestFit="1" customWidth="1"/>
    <col min="11557" max="11557" width="9.28515625" style="1" bestFit="1" customWidth="1"/>
    <col min="11558" max="11558" width="12.140625" style="1" bestFit="1" customWidth="1"/>
    <col min="11559" max="11559" width="15.7109375" style="1" bestFit="1" customWidth="1"/>
    <col min="11560" max="11793" width="11.42578125" style="1"/>
    <col min="11794" max="11795" width="0" style="1" hidden="1" customWidth="1"/>
    <col min="11796" max="11796" width="29.5703125" style="1" bestFit="1" customWidth="1"/>
    <col min="11797" max="11797" width="28.5703125" style="1" customWidth="1"/>
    <col min="11798" max="11799" width="0" style="1" hidden="1" customWidth="1"/>
    <col min="11800" max="11800" width="21.85546875" style="1" bestFit="1" customWidth="1"/>
    <col min="11801" max="11801" width="19.28515625" style="1" bestFit="1" customWidth="1"/>
    <col min="11802" max="11802" width="16.42578125" style="1" bestFit="1" customWidth="1"/>
    <col min="11803" max="11803" width="22.85546875" style="1" bestFit="1" customWidth="1"/>
    <col min="11804" max="11804" width="18.5703125" style="1" customWidth="1"/>
    <col min="11805" max="11805" width="18.5703125" style="1" bestFit="1" customWidth="1"/>
    <col min="11806" max="11806" width="17.140625" style="1" customWidth="1"/>
    <col min="11807" max="11807" width="18.85546875" style="1" bestFit="1" customWidth="1"/>
    <col min="11808" max="11808" width="19" style="1" customWidth="1"/>
    <col min="11809" max="11809" width="24.42578125" style="1" bestFit="1" customWidth="1"/>
    <col min="11810" max="11810" width="18.7109375" style="1" bestFit="1" customWidth="1"/>
    <col min="11811" max="11811" width="18.5703125" style="1" bestFit="1" customWidth="1"/>
    <col min="11812" max="11812" width="22" style="1" bestFit="1" customWidth="1"/>
    <col min="11813" max="11813" width="9.28515625" style="1" bestFit="1" customWidth="1"/>
    <col min="11814" max="11814" width="12.140625" style="1" bestFit="1" customWidth="1"/>
    <col min="11815" max="11815" width="15.7109375" style="1" bestFit="1" customWidth="1"/>
    <col min="11816" max="12049" width="11.42578125" style="1"/>
    <col min="12050" max="12051" width="0" style="1" hidden="1" customWidth="1"/>
    <col min="12052" max="12052" width="29.5703125" style="1" bestFit="1" customWidth="1"/>
    <col min="12053" max="12053" width="28.5703125" style="1" customWidth="1"/>
    <col min="12054" max="12055" width="0" style="1" hidden="1" customWidth="1"/>
    <col min="12056" max="12056" width="21.85546875" style="1" bestFit="1" customWidth="1"/>
    <col min="12057" max="12057" width="19.28515625" style="1" bestFit="1" customWidth="1"/>
    <col min="12058" max="12058" width="16.42578125" style="1" bestFit="1" customWidth="1"/>
    <col min="12059" max="12059" width="22.85546875" style="1" bestFit="1" customWidth="1"/>
    <col min="12060" max="12060" width="18.5703125" style="1" customWidth="1"/>
    <col min="12061" max="12061" width="18.5703125" style="1" bestFit="1" customWidth="1"/>
    <col min="12062" max="12062" width="17.140625" style="1" customWidth="1"/>
    <col min="12063" max="12063" width="18.85546875" style="1" bestFit="1" customWidth="1"/>
    <col min="12064" max="12064" width="19" style="1" customWidth="1"/>
    <col min="12065" max="12065" width="24.42578125" style="1" bestFit="1" customWidth="1"/>
    <col min="12066" max="12066" width="18.7109375" style="1" bestFit="1" customWidth="1"/>
    <col min="12067" max="12067" width="18.5703125" style="1" bestFit="1" customWidth="1"/>
    <col min="12068" max="12068" width="22" style="1" bestFit="1" customWidth="1"/>
    <col min="12069" max="12069" width="9.28515625" style="1" bestFit="1" customWidth="1"/>
    <col min="12070" max="12070" width="12.140625" style="1" bestFit="1" customWidth="1"/>
    <col min="12071" max="12071" width="15.7109375" style="1" bestFit="1" customWidth="1"/>
    <col min="12072" max="12305" width="11.42578125" style="1"/>
    <col min="12306" max="12307" width="0" style="1" hidden="1" customWidth="1"/>
    <col min="12308" max="12308" width="29.5703125" style="1" bestFit="1" customWidth="1"/>
    <col min="12309" max="12309" width="28.5703125" style="1" customWidth="1"/>
    <col min="12310" max="12311" width="0" style="1" hidden="1" customWidth="1"/>
    <col min="12312" max="12312" width="21.85546875" style="1" bestFit="1" customWidth="1"/>
    <col min="12313" max="12313" width="19.28515625" style="1" bestFit="1" customWidth="1"/>
    <col min="12314" max="12314" width="16.42578125" style="1" bestFit="1" customWidth="1"/>
    <col min="12315" max="12315" width="22.85546875" style="1" bestFit="1" customWidth="1"/>
    <col min="12316" max="12316" width="18.5703125" style="1" customWidth="1"/>
    <col min="12317" max="12317" width="18.5703125" style="1" bestFit="1" customWidth="1"/>
    <col min="12318" max="12318" width="17.140625" style="1" customWidth="1"/>
    <col min="12319" max="12319" width="18.85546875" style="1" bestFit="1" customWidth="1"/>
    <col min="12320" max="12320" width="19" style="1" customWidth="1"/>
    <col min="12321" max="12321" width="24.42578125" style="1" bestFit="1" customWidth="1"/>
    <col min="12322" max="12322" width="18.7109375" style="1" bestFit="1" customWidth="1"/>
    <col min="12323" max="12323" width="18.5703125" style="1" bestFit="1" customWidth="1"/>
    <col min="12324" max="12324" width="22" style="1" bestFit="1" customWidth="1"/>
    <col min="12325" max="12325" width="9.28515625" style="1" bestFit="1" customWidth="1"/>
    <col min="12326" max="12326" width="12.140625" style="1" bestFit="1" customWidth="1"/>
    <col min="12327" max="12327" width="15.7109375" style="1" bestFit="1" customWidth="1"/>
    <col min="12328" max="12561" width="11.42578125" style="1"/>
    <col min="12562" max="12563" width="0" style="1" hidden="1" customWidth="1"/>
    <col min="12564" max="12564" width="29.5703125" style="1" bestFit="1" customWidth="1"/>
    <col min="12565" max="12565" width="28.5703125" style="1" customWidth="1"/>
    <col min="12566" max="12567" width="0" style="1" hidden="1" customWidth="1"/>
    <col min="12568" max="12568" width="21.85546875" style="1" bestFit="1" customWidth="1"/>
    <col min="12569" max="12569" width="19.28515625" style="1" bestFit="1" customWidth="1"/>
    <col min="12570" max="12570" width="16.42578125" style="1" bestFit="1" customWidth="1"/>
    <col min="12571" max="12571" width="22.85546875" style="1" bestFit="1" customWidth="1"/>
    <col min="12572" max="12572" width="18.5703125" style="1" customWidth="1"/>
    <col min="12573" max="12573" width="18.5703125" style="1" bestFit="1" customWidth="1"/>
    <col min="12574" max="12574" width="17.140625" style="1" customWidth="1"/>
    <col min="12575" max="12575" width="18.85546875" style="1" bestFit="1" customWidth="1"/>
    <col min="12576" max="12576" width="19" style="1" customWidth="1"/>
    <col min="12577" max="12577" width="24.42578125" style="1" bestFit="1" customWidth="1"/>
    <col min="12578" max="12578" width="18.7109375" style="1" bestFit="1" customWidth="1"/>
    <col min="12579" max="12579" width="18.5703125" style="1" bestFit="1" customWidth="1"/>
    <col min="12580" max="12580" width="22" style="1" bestFit="1" customWidth="1"/>
    <col min="12581" max="12581" width="9.28515625" style="1" bestFit="1" customWidth="1"/>
    <col min="12582" max="12582" width="12.140625" style="1" bestFit="1" customWidth="1"/>
    <col min="12583" max="12583" width="15.7109375" style="1" bestFit="1" customWidth="1"/>
    <col min="12584" max="12817" width="11.42578125" style="1"/>
    <col min="12818" max="12819" width="0" style="1" hidden="1" customWidth="1"/>
    <col min="12820" max="12820" width="29.5703125" style="1" bestFit="1" customWidth="1"/>
    <col min="12821" max="12821" width="28.5703125" style="1" customWidth="1"/>
    <col min="12822" max="12823" width="0" style="1" hidden="1" customWidth="1"/>
    <col min="12824" max="12824" width="21.85546875" style="1" bestFit="1" customWidth="1"/>
    <col min="12825" max="12825" width="19.28515625" style="1" bestFit="1" customWidth="1"/>
    <col min="12826" max="12826" width="16.42578125" style="1" bestFit="1" customWidth="1"/>
    <col min="12827" max="12827" width="22.85546875" style="1" bestFit="1" customWidth="1"/>
    <col min="12828" max="12828" width="18.5703125" style="1" customWidth="1"/>
    <col min="12829" max="12829" width="18.5703125" style="1" bestFit="1" customWidth="1"/>
    <col min="12830" max="12830" width="17.140625" style="1" customWidth="1"/>
    <col min="12831" max="12831" width="18.85546875" style="1" bestFit="1" customWidth="1"/>
    <col min="12832" max="12832" width="19" style="1" customWidth="1"/>
    <col min="12833" max="12833" width="24.42578125" style="1" bestFit="1" customWidth="1"/>
    <col min="12834" max="12834" width="18.7109375" style="1" bestFit="1" customWidth="1"/>
    <col min="12835" max="12835" width="18.5703125" style="1" bestFit="1" customWidth="1"/>
    <col min="12836" max="12836" width="22" style="1" bestFit="1" customWidth="1"/>
    <col min="12837" max="12837" width="9.28515625" style="1" bestFit="1" customWidth="1"/>
    <col min="12838" max="12838" width="12.140625" style="1" bestFit="1" customWidth="1"/>
    <col min="12839" max="12839" width="15.7109375" style="1" bestFit="1" customWidth="1"/>
    <col min="12840" max="13073" width="11.42578125" style="1"/>
    <col min="13074" max="13075" width="0" style="1" hidden="1" customWidth="1"/>
    <col min="13076" max="13076" width="29.5703125" style="1" bestFit="1" customWidth="1"/>
    <col min="13077" max="13077" width="28.5703125" style="1" customWidth="1"/>
    <col min="13078" max="13079" width="0" style="1" hidden="1" customWidth="1"/>
    <col min="13080" max="13080" width="21.85546875" style="1" bestFit="1" customWidth="1"/>
    <col min="13081" max="13081" width="19.28515625" style="1" bestFit="1" customWidth="1"/>
    <col min="13082" max="13082" width="16.42578125" style="1" bestFit="1" customWidth="1"/>
    <col min="13083" max="13083" width="22.85546875" style="1" bestFit="1" customWidth="1"/>
    <col min="13084" max="13084" width="18.5703125" style="1" customWidth="1"/>
    <col min="13085" max="13085" width="18.5703125" style="1" bestFit="1" customWidth="1"/>
    <col min="13086" max="13086" width="17.140625" style="1" customWidth="1"/>
    <col min="13087" max="13087" width="18.85546875" style="1" bestFit="1" customWidth="1"/>
    <col min="13088" max="13088" width="19" style="1" customWidth="1"/>
    <col min="13089" max="13089" width="24.42578125" style="1" bestFit="1" customWidth="1"/>
    <col min="13090" max="13090" width="18.7109375" style="1" bestFit="1" customWidth="1"/>
    <col min="13091" max="13091" width="18.5703125" style="1" bestFit="1" customWidth="1"/>
    <col min="13092" max="13092" width="22" style="1" bestFit="1" customWidth="1"/>
    <col min="13093" max="13093" width="9.28515625" style="1" bestFit="1" customWidth="1"/>
    <col min="13094" max="13094" width="12.140625" style="1" bestFit="1" customWidth="1"/>
    <col min="13095" max="13095" width="15.7109375" style="1" bestFit="1" customWidth="1"/>
    <col min="13096" max="13329" width="11.42578125" style="1"/>
    <col min="13330" max="13331" width="0" style="1" hidden="1" customWidth="1"/>
    <col min="13332" max="13332" width="29.5703125" style="1" bestFit="1" customWidth="1"/>
    <col min="13333" max="13333" width="28.5703125" style="1" customWidth="1"/>
    <col min="13334" max="13335" width="0" style="1" hidden="1" customWidth="1"/>
    <col min="13336" max="13336" width="21.85546875" style="1" bestFit="1" customWidth="1"/>
    <col min="13337" max="13337" width="19.28515625" style="1" bestFit="1" customWidth="1"/>
    <col min="13338" max="13338" width="16.42578125" style="1" bestFit="1" customWidth="1"/>
    <col min="13339" max="13339" width="22.85546875" style="1" bestFit="1" customWidth="1"/>
    <col min="13340" max="13340" width="18.5703125" style="1" customWidth="1"/>
    <col min="13341" max="13341" width="18.5703125" style="1" bestFit="1" customWidth="1"/>
    <col min="13342" max="13342" width="17.140625" style="1" customWidth="1"/>
    <col min="13343" max="13343" width="18.85546875" style="1" bestFit="1" customWidth="1"/>
    <col min="13344" max="13344" width="19" style="1" customWidth="1"/>
    <col min="13345" max="13345" width="24.42578125" style="1" bestFit="1" customWidth="1"/>
    <col min="13346" max="13346" width="18.7109375" style="1" bestFit="1" customWidth="1"/>
    <col min="13347" max="13347" width="18.5703125" style="1" bestFit="1" customWidth="1"/>
    <col min="13348" max="13348" width="22" style="1" bestFit="1" customWidth="1"/>
    <col min="13349" max="13349" width="9.28515625" style="1" bestFit="1" customWidth="1"/>
    <col min="13350" max="13350" width="12.140625" style="1" bestFit="1" customWidth="1"/>
    <col min="13351" max="13351" width="15.7109375" style="1" bestFit="1" customWidth="1"/>
    <col min="13352" max="13585" width="11.42578125" style="1"/>
    <col min="13586" max="13587" width="0" style="1" hidden="1" customWidth="1"/>
    <col min="13588" max="13588" width="29.5703125" style="1" bestFit="1" customWidth="1"/>
    <col min="13589" max="13589" width="28.5703125" style="1" customWidth="1"/>
    <col min="13590" max="13591" width="0" style="1" hidden="1" customWidth="1"/>
    <col min="13592" max="13592" width="21.85546875" style="1" bestFit="1" customWidth="1"/>
    <col min="13593" max="13593" width="19.28515625" style="1" bestFit="1" customWidth="1"/>
    <col min="13594" max="13594" width="16.42578125" style="1" bestFit="1" customWidth="1"/>
    <col min="13595" max="13595" width="22.85546875" style="1" bestFit="1" customWidth="1"/>
    <col min="13596" max="13596" width="18.5703125" style="1" customWidth="1"/>
    <col min="13597" max="13597" width="18.5703125" style="1" bestFit="1" customWidth="1"/>
    <col min="13598" max="13598" width="17.140625" style="1" customWidth="1"/>
    <col min="13599" max="13599" width="18.85546875" style="1" bestFit="1" customWidth="1"/>
    <col min="13600" max="13600" width="19" style="1" customWidth="1"/>
    <col min="13601" max="13601" width="24.42578125" style="1" bestFit="1" customWidth="1"/>
    <col min="13602" max="13602" width="18.7109375" style="1" bestFit="1" customWidth="1"/>
    <col min="13603" max="13603" width="18.5703125" style="1" bestFit="1" customWidth="1"/>
    <col min="13604" max="13604" width="22" style="1" bestFit="1" customWidth="1"/>
    <col min="13605" max="13605" width="9.28515625" style="1" bestFit="1" customWidth="1"/>
    <col min="13606" max="13606" width="12.140625" style="1" bestFit="1" customWidth="1"/>
    <col min="13607" max="13607" width="15.7109375" style="1" bestFit="1" customWidth="1"/>
    <col min="13608" max="13841" width="11.42578125" style="1"/>
    <col min="13842" max="13843" width="0" style="1" hidden="1" customWidth="1"/>
    <col min="13844" max="13844" width="29.5703125" style="1" bestFit="1" customWidth="1"/>
    <col min="13845" max="13845" width="28.5703125" style="1" customWidth="1"/>
    <col min="13846" max="13847" width="0" style="1" hidden="1" customWidth="1"/>
    <col min="13848" max="13848" width="21.85546875" style="1" bestFit="1" customWidth="1"/>
    <col min="13849" max="13849" width="19.28515625" style="1" bestFit="1" customWidth="1"/>
    <col min="13850" max="13850" width="16.42578125" style="1" bestFit="1" customWidth="1"/>
    <col min="13851" max="13851" width="22.85546875" style="1" bestFit="1" customWidth="1"/>
    <col min="13852" max="13852" width="18.5703125" style="1" customWidth="1"/>
    <col min="13853" max="13853" width="18.5703125" style="1" bestFit="1" customWidth="1"/>
    <col min="13854" max="13854" width="17.140625" style="1" customWidth="1"/>
    <col min="13855" max="13855" width="18.85546875" style="1" bestFit="1" customWidth="1"/>
    <col min="13856" max="13856" width="19" style="1" customWidth="1"/>
    <col min="13857" max="13857" width="24.42578125" style="1" bestFit="1" customWidth="1"/>
    <col min="13858" max="13858" width="18.7109375" style="1" bestFit="1" customWidth="1"/>
    <col min="13859" max="13859" width="18.5703125" style="1" bestFit="1" customWidth="1"/>
    <col min="13860" max="13860" width="22" style="1" bestFit="1" customWidth="1"/>
    <col min="13861" max="13861" width="9.28515625" style="1" bestFit="1" customWidth="1"/>
    <col min="13862" max="13862" width="12.140625" style="1" bestFit="1" customWidth="1"/>
    <col min="13863" max="13863" width="15.7109375" style="1" bestFit="1" customWidth="1"/>
    <col min="13864" max="14097" width="11.42578125" style="1"/>
    <col min="14098" max="14099" width="0" style="1" hidden="1" customWidth="1"/>
    <col min="14100" max="14100" width="29.5703125" style="1" bestFit="1" customWidth="1"/>
    <col min="14101" max="14101" width="28.5703125" style="1" customWidth="1"/>
    <col min="14102" max="14103" width="0" style="1" hidden="1" customWidth="1"/>
    <col min="14104" max="14104" width="21.85546875" style="1" bestFit="1" customWidth="1"/>
    <col min="14105" max="14105" width="19.28515625" style="1" bestFit="1" customWidth="1"/>
    <col min="14106" max="14106" width="16.42578125" style="1" bestFit="1" customWidth="1"/>
    <col min="14107" max="14107" width="22.85546875" style="1" bestFit="1" customWidth="1"/>
    <col min="14108" max="14108" width="18.5703125" style="1" customWidth="1"/>
    <col min="14109" max="14109" width="18.5703125" style="1" bestFit="1" customWidth="1"/>
    <col min="14110" max="14110" width="17.140625" style="1" customWidth="1"/>
    <col min="14111" max="14111" width="18.85546875" style="1" bestFit="1" customWidth="1"/>
    <col min="14112" max="14112" width="19" style="1" customWidth="1"/>
    <col min="14113" max="14113" width="24.42578125" style="1" bestFit="1" customWidth="1"/>
    <col min="14114" max="14114" width="18.7109375" style="1" bestFit="1" customWidth="1"/>
    <col min="14115" max="14115" width="18.5703125" style="1" bestFit="1" customWidth="1"/>
    <col min="14116" max="14116" width="22" style="1" bestFit="1" customWidth="1"/>
    <col min="14117" max="14117" width="9.28515625" style="1" bestFit="1" customWidth="1"/>
    <col min="14118" max="14118" width="12.140625" style="1" bestFit="1" customWidth="1"/>
    <col min="14119" max="14119" width="15.7109375" style="1" bestFit="1" customWidth="1"/>
    <col min="14120" max="14353" width="11.42578125" style="1"/>
    <col min="14354" max="14355" width="0" style="1" hidden="1" customWidth="1"/>
    <col min="14356" max="14356" width="29.5703125" style="1" bestFit="1" customWidth="1"/>
    <col min="14357" max="14357" width="28.5703125" style="1" customWidth="1"/>
    <col min="14358" max="14359" width="0" style="1" hidden="1" customWidth="1"/>
    <col min="14360" max="14360" width="21.85546875" style="1" bestFit="1" customWidth="1"/>
    <col min="14361" max="14361" width="19.28515625" style="1" bestFit="1" customWidth="1"/>
    <col min="14362" max="14362" width="16.42578125" style="1" bestFit="1" customWidth="1"/>
    <col min="14363" max="14363" width="22.85546875" style="1" bestFit="1" customWidth="1"/>
    <col min="14364" max="14364" width="18.5703125" style="1" customWidth="1"/>
    <col min="14365" max="14365" width="18.5703125" style="1" bestFit="1" customWidth="1"/>
    <col min="14366" max="14366" width="17.140625" style="1" customWidth="1"/>
    <col min="14367" max="14367" width="18.85546875" style="1" bestFit="1" customWidth="1"/>
    <col min="14368" max="14368" width="19" style="1" customWidth="1"/>
    <col min="14369" max="14369" width="24.42578125" style="1" bestFit="1" customWidth="1"/>
    <col min="14370" max="14370" width="18.7109375" style="1" bestFit="1" customWidth="1"/>
    <col min="14371" max="14371" width="18.5703125" style="1" bestFit="1" customWidth="1"/>
    <col min="14372" max="14372" width="22" style="1" bestFit="1" customWidth="1"/>
    <col min="14373" max="14373" width="9.28515625" style="1" bestFit="1" customWidth="1"/>
    <col min="14374" max="14374" width="12.140625" style="1" bestFit="1" customWidth="1"/>
    <col min="14375" max="14375" width="15.7109375" style="1" bestFit="1" customWidth="1"/>
    <col min="14376" max="14609" width="11.42578125" style="1"/>
    <col min="14610" max="14611" width="0" style="1" hidden="1" customWidth="1"/>
    <col min="14612" max="14612" width="29.5703125" style="1" bestFit="1" customWidth="1"/>
    <col min="14613" max="14613" width="28.5703125" style="1" customWidth="1"/>
    <col min="14614" max="14615" width="0" style="1" hidden="1" customWidth="1"/>
    <col min="14616" max="14616" width="21.85546875" style="1" bestFit="1" customWidth="1"/>
    <col min="14617" max="14617" width="19.28515625" style="1" bestFit="1" customWidth="1"/>
    <col min="14618" max="14618" width="16.42578125" style="1" bestFit="1" customWidth="1"/>
    <col min="14619" max="14619" width="22.85546875" style="1" bestFit="1" customWidth="1"/>
    <col min="14620" max="14620" width="18.5703125" style="1" customWidth="1"/>
    <col min="14621" max="14621" width="18.5703125" style="1" bestFit="1" customWidth="1"/>
    <col min="14622" max="14622" width="17.140625" style="1" customWidth="1"/>
    <col min="14623" max="14623" width="18.85546875" style="1" bestFit="1" customWidth="1"/>
    <col min="14624" max="14624" width="19" style="1" customWidth="1"/>
    <col min="14625" max="14625" width="24.42578125" style="1" bestFit="1" customWidth="1"/>
    <col min="14626" max="14626" width="18.7109375" style="1" bestFit="1" customWidth="1"/>
    <col min="14627" max="14627" width="18.5703125" style="1" bestFit="1" customWidth="1"/>
    <col min="14628" max="14628" width="22" style="1" bestFit="1" customWidth="1"/>
    <col min="14629" max="14629" width="9.28515625" style="1" bestFit="1" customWidth="1"/>
    <col min="14630" max="14630" width="12.140625" style="1" bestFit="1" customWidth="1"/>
    <col min="14631" max="14631" width="15.7109375" style="1" bestFit="1" customWidth="1"/>
    <col min="14632" max="14865" width="11.42578125" style="1"/>
    <col min="14866" max="14867" width="0" style="1" hidden="1" customWidth="1"/>
    <col min="14868" max="14868" width="29.5703125" style="1" bestFit="1" customWidth="1"/>
    <col min="14869" max="14869" width="28.5703125" style="1" customWidth="1"/>
    <col min="14870" max="14871" width="0" style="1" hidden="1" customWidth="1"/>
    <col min="14872" max="14872" width="21.85546875" style="1" bestFit="1" customWidth="1"/>
    <col min="14873" max="14873" width="19.28515625" style="1" bestFit="1" customWidth="1"/>
    <col min="14874" max="14874" width="16.42578125" style="1" bestFit="1" customWidth="1"/>
    <col min="14875" max="14875" width="22.85546875" style="1" bestFit="1" customWidth="1"/>
    <col min="14876" max="14876" width="18.5703125" style="1" customWidth="1"/>
    <col min="14877" max="14877" width="18.5703125" style="1" bestFit="1" customWidth="1"/>
    <col min="14878" max="14878" width="17.140625" style="1" customWidth="1"/>
    <col min="14879" max="14879" width="18.85546875" style="1" bestFit="1" customWidth="1"/>
    <col min="14880" max="14880" width="19" style="1" customWidth="1"/>
    <col min="14881" max="14881" width="24.42578125" style="1" bestFit="1" customWidth="1"/>
    <col min="14882" max="14882" width="18.7109375" style="1" bestFit="1" customWidth="1"/>
    <col min="14883" max="14883" width="18.5703125" style="1" bestFit="1" customWidth="1"/>
    <col min="14884" max="14884" width="22" style="1" bestFit="1" customWidth="1"/>
    <col min="14885" max="14885" width="9.28515625" style="1" bestFit="1" customWidth="1"/>
    <col min="14886" max="14886" width="12.140625" style="1" bestFit="1" customWidth="1"/>
    <col min="14887" max="14887" width="15.7109375" style="1" bestFit="1" customWidth="1"/>
    <col min="14888" max="15121" width="11.42578125" style="1"/>
    <col min="15122" max="15123" width="0" style="1" hidden="1" customWidth="1"/>
    <col min="15124" max="15124" width="29.5703125" style="1" bestFit="1" customWidth="1"/>
    <col min="15125" max="15125" width="28.5703125" style="1" customWidth="1"/>
    <col min="15126" max="15127" width="0" style="1" hidden="1" customWidth="1"/>
    <col min="15128" max="15128" width="21.85546875" style="1" bestFit="1" customWidth="1"/>
    <col min="15129" max="15129" width="19.28515625" style="1" bestFit="1" customWidth="1"/>
    <col min="15130" max="15130" width="16.42578125" style="1" bestFit="1" customWidth="1"/>
    <col min="15131" max="15131" width="22.85546875" style="1" bestFit="1" customWidth="1"/>
    <col min="15132" max="15132" width="18.5703125" style="1" customWidth="1"/>
    <col min="15133" max="15133" width="18.5703125" style="1" bestFit="1" customWidth="1"/>
    <col min="15134" max="15134" width="17.140625" style="1" customWidth="1"/>
    <col min="15135" max="15135" width="18.85546875" style="1" bestFit="1" customWidth="1"/>
    <col min="15136" max="15136" width="19" style="1" customWidth="1"/>
    <col min="15137" max="15137" width="24.42578125" style="1" bestFit="1" customWidth="1"/>
    <col min="15138" max="15138" width="18.7109375" style="1" bestFit="1" customWidth="1"/>
    <col min="15139" max="15139" width="18.5703125" style="1" bestFit="1" customWidth="1"/>
    <col min="15140" max="15140" width="22" style="1" bestFit="1" customWidth="1"/>
    <col min="15141" max="15141" width="9.28515625" style="1" bestFit="1" customWidth="1"/>
    <col min="15142" max="15142" width="12.140625" style="1" bestFit="1" customWidth="1"/>
    <col min="15143" max="15143" width="15.7109375" style="1" bestFit="1" customWidth="1"/>
    <col min="15144" max="15377" width="11.42578125" style="1"/>
    <col min="15378" max="15379" width="0" style="1" hidden="1" customWidth="1"/>
    <col min="15380" max="15380" width="29.5703125" style="1" bestFit="1" customWidth="1"/>
    <col min="15381" max="15381" width="28.5703125" style="1" customWidth="1"/>
    <col min="15382" max="15383" width="0" style="1" hidden="1" customWidth="1"/>
    <col min="15384" max="15384" width="21.85546875" style="1" bestFit="1" customWidth="1"/>
    <col min="15385" max="15385" width="19.28515625" style="1" bestFit="1" customWidth="1"/>
    <col min="15386" max="15386" width="16.42578125" style="1" bestFit="1" customWidth="1"/>
    <col min="15387" max="15387" width="22.85546875" style="1" bestFit="1" customWidth="1"/>
    <col min="15388" max="15388" width="18.5703125" style="1" customWidth="1"/>
    <col min="15389" max="15389" width="18.5703125" style="1" bestFit="1" customWidth="1"/>
    <col min="15390" max="15390" width="17.140625" style="1" customWidth="1"/>
    <col min="15391" max="15391" width="18.85546875" style="1" bestFit="1" customWidth="1"/>
    <col min="15392" max="15392" width="19" style="1" customWidth="1"/>
    <col min="15393" max="15393" width="24.42578125" style="1" bestFit="1" customWidth="1"/>
    <col min="15394" max="15394" width="18.7109375" style="1" bestFit="1" customWidth="1"/>
    <col min="15395" max="15395" width="18.5703125" style="1" bestFit="1" customWidth="1"/>
    <col min="15396" max="15396" width="22" style="1" bestFit="1" customWidth="1"/>
    <col min="15397" max="15397" width="9.28515625" style="1" bestFit="1" customWidth="1"/>
    <col min="15398" max="15398" width="12.140625" style="1" bestFit="1" customWidth="1"/>
    <col min="15399" max="15399" width="15.7109375" style="1" bestFit="1" customWidth="1"/>
    <col min="15400" max="15633" width="11.42578125" style="1"/>
    <col min="15634" max="15635" width="0" style="1" hidden="1" customWidth="1"/>
    <col min="15636" max="15636" width="29.5703125" style="1" bestFit="1" customWidth="1"/>
    <col min="15637" max="15637" width="28.5703125" style="1" customWidth="1"/>
    <col min="15638" max="15639" width="0" style="1" hidden="1" customWidth="1"/>
    <col min="15640" max="15640" width="21.85546875" style="1" bestFit="1" customWidth="1"/>
    <col min="15641" max="15641" width="19.28515625" style="1" bestFit="1" customWidth="1"/>
    <col min="15642" max="15642" width="16.42578125" style="1" bestFit="1" customWidth="1"/>
    <col min="15643" max="15643" width="22.85546875" style="1" bestFit="1" customWidth="1"/>
    <col min="15644" max="15644" width="18.5703125" style="1" customWidth="1"/>
    <col min="15645" max="15645" width="18.5703125" style="1" bestFit="1" customWidth="1"/>
    <col min="15646" max="15646" width="17.140625" style="1" customWidth="1"/>
    <col min="15647" max="15647" width="18.85546875" style="1" bestFit="1" customWidth="1"/>
    <col min="15648" max="15648" width="19" style="1" customWidth="1"/>
    <col min="15649" max="15649" width="24.42578125" style="1" bestFit="1" customWidth="1"/>
    <col min="15650" max="15650" width="18.7109375" style="1" bestFit="1" customWidth="1"/>
    <col min="15651" max="15651" width="18.5703125" style="1" bestFit="1" customWidth="1"/>
    <col min="15652" max="15652" width="22" style="1" bestFit="1" customWidth="1"/>
    <col min="15653" max="15653" width="9.28515625" style="1" bestFit="1" customWidth="1"/>
    <col min="15654" max="15654" width="12.140625" style="1" bestFit="1" customWidth="1"/>
    <col min="15655" max="15655" width="15.7109375" style="1" bestFit="1" customWidth="1"/>
    <col min="15656" max="15889" width="11.42578125" style="1"/>
    <col min="15890" max="15891" width="0" style="1" hidden="1" customWidth="1"/>
    <col min="15892" max="15892" width="29.5703125" style="1" bestFit="1" customWidth="1"/>
    <col min="15893" max="15893" width="28.5703125" style="1" customWidth="1"/>
    <col min="15894" max="15895" width="0" style="1" hidden="1" customWidth="1"/>
    <col min="15896" max="15896" width="21.85546875" style="1" bestFit="1" customWidth="1"/>
    <col min="15897" max="15897" width="19.28515625" style="1" bestFit="1" customWidth="1"/>
    <col min="15898" max="15898" width="16.42578125" style="1" bestFit="1" customWidth="1"/>
    <col min="15899" max="15899" width="22.85546875" style="1" bestFit="1" customWidth="1"/>
    <col min="15900" max="15900" width="18.5703125" style="1" customWidth="1"/>
    <col min="15901" max="15901" width="18.5703125" style="1" bestFit="1" customWidth="1"/>
    <col min="15902" max="15902" width="17.140625" style="1" customWidth="1"/>
    <col min="15903" max="15903" width="18.85546875" style="1" bestFit="1" customWidth="1"/>
    <col min="15904" max="15904" width="19" style="1" customWidth="1"/>
    <col min="15905" max="15905" width="24.42578125" style="1" bestFit="1" customWidth="1"/>
    <col min="15906" max="15906" width="18.7109375" style="1" bestFit="1" customWidth="1"/>
    <col min="15907" max="15907" width="18.5703125" style="1" bestFit="1" customWidth="1"/>
    <col min="15908" max="15908" width="22" style="1" bestFit="1" customWidth="1"/>
    <col min="15909" max="15909" width="9.28515625" style="1" bestFit="1" customWidth="1"/>
    <col min="15910" max="15910" width="12.140625" style="1" bestFit="1" customWidth="1"/>
    <col min="15911" max="15911" width="15.7109375" style="1" bestFit="1" customWidth="1"/>
    <col min="15912" max="16145" width="11.42578125" style="1"/>
    <col min="16146" max="16147" width="0" style="1" hidden="1" customWidth="1"/>
    <col min="16148" max="16148" width="29.5703125" style="1" bestFit="1" customWidth="1"/>
    <col min="16149" max="16149" width="28.5703125" style="1" customWidth="1"/>
    <col min="16150" max="16151" width="0" style="1" hidden="1" customWidth="1"/>
    <col min="16152" max="16152" width="21.85546875" style="1" bestFit="1" customWidth="1"/>
    <col min="16153" max="16153" width="19.28515625" style="1" bestFit="1" customWidth="1"/>
    <col min="16154" max="16154" width="16.42578125" style="1" bestFit="1" customWidth="1"/>
    <col min="16155" max="16155" width="22.85546875" style="1" bestFit="1" customWidth="1"/>
    <col min="16156" max="16156" width="18.5703125" style="1" customWidth="1"/>
    <col min="16157" max="16157" width="18.5703125" style="1" bestFit="1" customWidth="1"/>
    <col min="16158" max="16158" width="17.140625" style="1" customWidth="1"/>
    <col min="16159" max="16159" width="18.85546875" style="1" bestFit="1" customWidth="1"/>
    <col min="16160" max="16160" width="19" style="1" customWidth="1"/>
    <col min="16161" max="16161" width="24.42578125" style="1" bestFit="1" customWidth="1"/>
    <col min="16162" max="16162" width="18.7109375" style="1" bestFit="1" customWidth="1"/>
    <col min="16163" max="16163" width="18.5703125" style="1" bestFit="1" customWidth="1"/>
    <col min="16164" max="16164" width="22" style="1" bestFit="1" customWidth="1"/>
    <col min="16165" max="16165" width="9.28515625" style="1" bestFit="1" customWidth="1"/>
    <col min="16166" max="16166" width="12.140625" style="1" bestFit="1" customWidth="1"/>
    <col min="16167" max="16167" width="15.7109375" style="1" bestFit="1" customWidth="1"/>
    <col min="16168" max="16384" width="11.42578125" style="1"/>
  </cols>
  <sheetData>
    <row r="1" spans="1:45" ht="14.25" customHeight="1" x14ac:dyDescent="0.2">
      <c r="D1" s="76"/>
      <c r="E1" s="76"/>
      <c r="F1" s="76"/>
      <c r="G1" s="63" t="s">
        <v>76</v>
      </c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5"/>
      <c r="AS1" s="2" t="s">
        <v>74</v>
      </c>
    </row>
    <row r="2" spans="1:45" ht="12.75" customHeight="1" x14ac:dyDescent="0.2">
      <c r="D2" s="76"/>
      <c r="E2" s="76"/>
      <c r="F2" s="76"/>
      <c r="G2" s="66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8"/>
      <c r="AS2" s="78" t="s">
        <v>75</v>
      </c>
    </row>
    <row r="3" spans="1:45" ht="12.75" customHeight="1" x14ac:dyDescent="0.2">
      <c r="D3" s="76"/>
      <c r="E3" s="76"/>
      <c r="F3" s="76"/>
      <c r="G3" s="66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8"/>
      <c r="AS3" s="79"/>
    </row>
    <row r="4" spans="1:45" ht="13.5" customHeight="1" thickBot="1" x14ac:dyDescent="0.25">
      <c r="D4" s="77"/>
      <c r="E4" s="77"/>
      <c r="F4" s="77"/>
      <c r="G4" s="69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1"/>
      <c r="AS4" s="79"/>
    </row>
    <row r="5" spans="1:45" ht="15" customHeight="1" x14ac:dyDescent="0.2">
      <c r="A5" s="90" t="s">
        <v>1</v>
      </c>
      <c r="B5" s="92" t="s">
        <v>2</v>
      </c>
      <c r="C5" s="94" t="s">
        <v>3</v>
      </c>
      <c r="D5" s="88" t="s">
        <v>70</v>
      </c>
      <c r="E5" s="86" t="s">
        <v>4</v>
      </c>
      <c r="F5" s="84" t="s">
        <v>71</v>
      </c>
      <c r="G5" s="86" t="s">
        <v>5</v>
      </c>
      <c r="H5" s="86" t="s">
        <v>72</v>
      </c>
      <c r="I5" s="82" t="s">
        <v>73</v>
      </c>
      <c r="J5" s="72" t="s">
        <v>78</v>
      </c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80" t="s">
        <v>77</v>
      </c>
    </row>
    <row r="6" spans="1:45" ht="67.5" customHeight="1" thickBot="1" x14ac:dyDescent="0.25">
      <c r="A6" s="91"/>
      <c r="B6" s="93"/>
      <c r="C6" s="95"/>
      <c r="D6" s="89"/>
      <c r="E6" s="87"/>
      <c r="F6" s="85"/>
      <c r="G6" s="87"/>
      <c r="H6" s="87"/>
      <c r="I6" s="83"/>
      <c r="J6" s="9" t="s">
        <v>6</v>
      </c>
      <c r="K6" s="9" t="s">
        <v>122</v>
      </c>
      <c r="L6" s="6" t="s">
        <v>69</v>
      </c>
      <c r="M6" s="6" t="s">
        <v>99</v>
      </c>
      <c r="N6" s="6" t="s">
        <v>7</v>
      </c>
      <c r="O6" s="6" t="s">
        <v>8</v>
      </c>
      <c r="P6" s="6" t="s">
        <v>9</v>
      </c>
      <c r="Q6" s="6" t="s">
        <v>100</v>
      </c>
      <c r="R6" s="6" t="s">
        <v>101</v>
      </c>
      <c r="S6" s="6" t="s">
        <v>10</v>
      </c>
      <c r="T6" s="11" t="s">
        <v>123</v>
      </c>
      <c r="U6" s="6" t="s">
        <v>11</v>
      </c>
      <c r="V6" s="11" t="s">
        <v>129</v>
      </c>
      <c r="W6" s="6" t="s">
        <v>12</v>
      </c>
      <c r="X6" s="11" t="s">
        <v>124</v>
      </c>
      <c r="Y6" s="11" t="s">
        <v>119</v>
      </c>
      <c r="Z6" s="11" t="s">
        <v>13</v>
      </c>
      <c r="AA6" s="11" t="s">
        <v>118</v>
      </c>
      <c r="AB6" s="11" t="s">
        <v>128</v>
      </c>
      <c r="AC6" s="11" t="s">
        <v>14</v>
      </c>
      <c r="AD6" s="11" t="s">
        <v>120</v>
      </c>
      <c r="AE6" s="11" t="s">
        <v>130</v>
      </c>
      <c r="AF6" s="11" t="s">
        <v>15</v>
      </c>
      <c r="AG6" s="11" t="s">
        <v>16</v>
      </c>
      <c r="AH6" s="11" t="s">
        <v>131</v>
      </c>
      <c r="AI6" s="11" t="s">
        <v>17</v>
      </c>
      <c r="AJ6" s="11" t="s">
        <v>111</v>
      </c>
      <c r="AK6" s="11" t="s">
        <v>132</v>
      </c>
      <c r="AL6" s="11" t="s">
        <v>18</v>
      </c>
      <c r="AM6" s="11" t="s">
        <v>112</v>
      </c>
      <c r="AN6" s="11" t="s">
        <v>135</v>
      </c>
      <c r="AO6" s="11" t="s">
        <v>19</v>
      </c>
      <c r="AP6" s="11" t="s">
        <v>136</v>
      </c>
      <c r="AQ6" s="11" t="s">
        <v>20</v>
      </c>
      <c r="AR6" s="10" t="s">
        <v>137</v>
      </c>
      <c r="AS6" s="81"/>
    </row>
    <row r="7" spans="1:45" ht="36" x14ac:dyDescent="0.2">
      <c r="A7" s="18" t="s">
        <v>0</v>
      </c>
      <c r="B7" s="19">
        <v>1</v>
      </c>
      <c r="C7" s="19">
        <v>3</v>
      </c>
      <c r="D7" s="19">
        <v>1</v>
      </c>
      <c r="E7" s="20" t="s">
        <v>21</v>
      </c>
      <c r="F7" s="21" t="s">
        <v>22</v>
      </c>
      <c r="G7" s="22" t="s">
        <v>23</v>
      </c>
      <c r="H7" s="7" t="s">
        <v>79</v>
      </c>
      <c r="I7" s="23">
        <f>SUM(J7:AR7)</f>
        <v>19288319898</v>
      </c>
      <c r="J7" s="24"/>
      <c r="K7" s="25"/>
      <c r="L7" s="25"/>
      <c r="M7" s="25"/>
      <c r="N7" s="26">
        <v>19288319898</v>
      </c>
      <c r="O7" s="26"/>
      <c r="P7" s="8"/>
      <c r="Q7" s="8"/>
      <c r="R7" s="8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7"/>
      <c r="AS7" s="28"/>
    </row>
    <row r="8" spans="1:45" ht="72" x14ac:dyDescent="0.2">
      <c r="A8" s="29" t="s">
        <v>0</v>
      </c>
      <c r="B8" s="30">
        <f>B7+1</f>
        <v>2</v>
      </c>
      <c r="C8" s="30">
        <v>3</v>
      </c>
      <c r="D8" s="30">
        <f>D7+1</f>
        <v>2</v>
      </c>
      <c r="E8" s="31" t="s">
        <v>24</v>
      </c>
      <c r="F8" s="32" t="s">
        <v>22</v>
      </c>
      <c r="G8" s="33" t="s">
        <v>23</v>
      </c>
      <c r="H8" s="3" t="s">
        <v>80</v>
      </c>
      <c r="I8" s="34">
        <f t="shared" ref="I8:I16" si="0">SUM(J8:AR8)</f>
        <v>26029170364</v>
      </c>
      <c r="J8" s="35"/>
      <c r="K8" s="36"/>
      <c r="L8" s="36"/>
      <c r="M8" s="36"/>
      <c r="N8" s="37">
        <v>6837758170</v>
      </c>
      <c r="O8" s="37">
        <v>16063809663</v>
      </c>
      <c r="P8" s="37">
        <v>3127602531</v>
      </c>
      <c r="Q8" s="37"/>
      <c r="R8" s="37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8"/>
      <c r="AS8" s="39"/>
    </row>
    <row r="9" spans="1:45" ht="60" x14ac:dyDescent="0.2">
      <c r="A9" s="29" t="s">
        <v>0</v>
      </c>
      <c r="B9" s="30">
        <f t="shared" ref="B9:B35" si="1">B8+1</f>
        <v>3</v>
      </c>
      <c r="C9" s="30">
        <v>8</v>
      </c>
      <c r="D9" s="30">
        <f t="shared" ref="D9:D35" si="2">D8+1</f>
        <v>3</v>
      </c>
      <c r="E9" s="31" t="s">
        <v>25</v>
      </c>
      <c r="F9" s="32" t="s">
        <v>22</v>
      </c>
      <c r="G9" s="33" t="s">
        <v>26</v>
      </c>
      <c r="H9" s="3" t="s">
        <v>81</v>
      </c>
      <c r="I9" s="34">
        <f t="shared" si="0"/>
        <v>1715316382</v>
      </c>
      <c r="J9" s="35"/>
      <c r="K9" s="36"/>
      <c r="L9" s="36"/>
      <c r="M9" s="36"/>
      <c r="N9" s="36"/>
      <c r="O9" s="36"/>
      <c r="P9" s="36"/>
      <c r="Q9" s="37">
        <v>286000000</v>
      </c>
      <c r="R9" s="36"/>
      <c r="S9" s="36"/>
      <c r="T9" s="36"/>
      <c r="U9" s="36"/>
      <c r="V9" s="36"/>
      <c r="W9" s="37">
        <f>238500000*1.04</f>
        <v>248040000</v>
      </c>
      <c r="X9" s="37">
        <v>14164220</v>
      </c>
      <c r="Y9" s="37"/>
      <c r="Z9" s="36"/>
      <c r="AA9" s="36"/>
      <c r="AB9" s="36"/>
      <c r="AC9" s="36"/>
      <c r="AD9" s="36"/>
      <c r="AE9" s="37">
        <v>807112162</v>
      </c>
      <c r="AF9" s="36"/>
      <c r="AG9" s="36">
        <v>360000000</v>
      </c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8"/>
      <c r="AS9" s="40" t="s">
        <v>138</v>
      </c>
    </row>
    <row r="10" spans="1:45" ht="132" x14ac:dyDescent="0.2">
      <c r="A10" s="29" t="s">
        <v>0</v>
      </c>
      <c r="B10" s="30">
        <f t="shared" si="1"/>
        <v>4</v>
      </c>
      <c r="C10" s="30">
        <v>11</v>
      </c>
      <c r="D10" s="30">
        <f t="shared" si="2"/>
        <v>4</v>
      </c>
      <c r="E10" s="31" t="s">
        <v>27</v>
      </c>
      <c r="F10" s="32" t="s">
        <v>22</v>
      </c>
      <c r="G10" s="41" t="s">
        <v>28</v>
      </c>
      <c r="H10" s="3" t="s">
        <v>82</v>
      </c>
      <c r="I10" s="34">
        <f t="shared" si="0"/>
        <v>522015983</v>
      </c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7">
        <v>60000000</v>
      </c>
      <c r="U10" s="36"/>
      <c r="V10" s="36"/>
      <c r="W10" s="37">
        <f>196080000</f>
        <v>196080000</v>
      </c>
      <c r="X10" s="37">
        <f>50000000+70000000</f>
        <v>120000000</v>
      </c>
      <c r="Y10" s="37">
        <f>494180</f>
        <v>494180</v>
      </c>
      <c r="Z10" s="37">
        <v>100000000</v>
      </c>
      <c r="AA10" s="37">
        <f>100820</f>
        <v>100820</v>
      </c>
      <c r="AB10" s="37">
        <v>45312200</v>
      </c>
      <c r="AC10" s="36"/>
      <c r="AD10" s="36"/>
      <c r="AE10" s="36"/>
      <c r="AF10" s="36"/>
      <c r="AG10" s="36"/>
      <c r="AH10" s="37">
        <v>28783</v>
      </c>
      <c r="AI10" s="36"/>
      <c r="AJ10" s="36"/>
      <c r="AK10" s="36"/>
      <c r="AL10" s="36"/>
      <c r="AM10" s="36"/>
      <c r="AN10" s="36"/>
      <c r="AO10" s="36"/>
      <c r="AP10" s="36"/>
      <c r="AQ10" s="36"/>
      <c r="AR10" s="38"/>
      <c r="AS10" s="39" t="s">
        <v>157</v>
      </c>
    </row>
    <row r="11" spans="1:45" ht="60" x14ac:dyDescent="0.2">
      <c r="A11" s="29" t="s">
        <v>0</v>
      </c>
      <c r="B11" s="30">
        <f t="shared" si="1"/>
        <v>5</v>
      </c>
      <c r="C11" s="30">
        <v>4</v>
      </c>
      <c r="D11" s="30">
        <f t="shared" si="2"/>
        <v>5</v>
      </c>
      <c r="E11" s="31" t="s">
        <v>29</v>
      </c>
      <c r="F11" s="32" t="s">
        <v>22</v>
      </c>
      <c r="G11" s="41" t="s">
        <v>30</v>
      </c>
      <c r="H11" s="3" t="s">
        <v>83</v>
      </c>
      <c r="I11" s="34">
        <f t="shared" si="0"/>
        <v>253112383</v>
      </c>
      <c r="J11" s="35"/>
      <c r="K11" s="36"/>
      <c r="L11" s="36"/>
      <c r="M11" s="36"/>
      <c r="N11" s="30"/>
      <c r="O11" s="30"/>
      <c r="P11" s="30"/>
      <c r="Q11" s="30"/>
      <c r="R11" s="30"/>
      <c r="S11" s="36"/>
      <c r="T11" s="36"/>
      <c r="U11" s="36"/>
      <c r="V11" s="36"/>
      <c r="W11" s="37">
        <f>93600000*1.04</f>
        <v>97344000</v>
      </c>
      <c r="X11" s="37">
        <v>3028021</v>
      </c>
      <c r="Y11" s="37"/>
      <c r="Z11" s="36"/>
      <c r="AA11" s="36"/>
      <c r="AB11" s="36"/>
      <c r="AC11" s="36"/>
      <c r="AD11" s="36"/>
      <c r="AE11" s="36"/>
      <c r="AF11" s="36"/>
      <c r="AG11" s="36">
        <v>85000000</v>
      </c>
      <c r="AH11" s="37">
        <v>67740362</v>
      </c>
      <c r="AI11" s="36"/>
      <c r="AJ11" s="36"/>
      <c r="AK11" s="36"/>
      <c r="AL11" s="36"/>
      <c r="AM11" s="36"/>
      <c r="AN11" s="36"/>
      <c r="AO11" s="36"/>
      <c r="AP11" s="36"/>
      <c r="AQ11" s="36"/>
      <c r="AR11" s="38"/>
      <c r="AS11" s="40" t="s">
        <v>139</v>
      </c>
    </row>
    <row r="12" spans="1:45" ht="60" x14ac:dyDescent="0.2">
      <c r="A12" s="29" t="s">
        <v>0</v>
      </c>
      <c r="B12" s="30">
        <f t="shared" si="1"/>
        <v>6</v>
      </c>
      <c r="C12" s="30" t="s">
        <v>31</v>
      </c>
      <c r="D12" s="30">
        <f t="shared" si="2"/>
        <v>6</v>
      </c>
      <c r="E12" s="31" t="s">
        <v>32</v>
      </c>
      <c r="F12" s="32" t="s">
        <v>22</v>
      </c>
      <c r="G12" s="32" t="s">
        <v>33</v>
      </c>
      <c r="H12" s="3" t="s">
        <v>84</v>
      </c>
      <c r="I12" s="34">
        <f t="shared" si="0"/>
        <v>537045271</v>
      </c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7">
        <v>350000000</v>
      </c>
      <c r="X12" s="37">
        <f>47676040+50000000</f>
        <v>97676040</v>
      </c>
      <c r="Y12" s="37"/>
      <c r="Z12" s="36"/>
      <c r="AA12" s="36"/>
      <c r="AB12" s="36"/>
      <c r="AC12" s="36"/>
      <c r="AD12" s="36"/>
      <c r="AE12" s="37">
        <v>89369231</v>
      </c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8"/>
      <c r="AS12" s="40" t="s">
        <v>140</v>
      </c>
    </row>
    <row r="13" spans="1:45" ht="60" x14ac:dyDescent="0.2">
      <c r="A13" s="29" t="s">
        <v>0</v>
      </c>
      <c r="B13" s="30">
        <f t="shared" si="1"/>
        <v>7</v>
      </c>
      <c r="C13" s="30">
        <v>6</v>
      </c>
      <c r="D13" s="30">
        <f t="shared" si="2"/>
        <v>7</v>
      </c>
      <c r="E13" s="31" t="s">
        <v>34</v>
      </c>
      <c r="F13" s="32" t="s">
        <v>22</v>
      </c>
      <c r="G13" s="30" t="s">
        <v>35</v>
      </c>
      <c r="H13" s="3" t="s">
        <v>85</v>
      </c>
      <c r="I13" s="34">
        <f t="shared" si="0"/>
        <v>1373152470.45</v>
      </c>
      <c r="J13" s="35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7">
        <f>(62400000*1.04)+100000000+100000000-50000000</f>
        <v>214896000</v>
      </c>
      <c r="X13" s="37">
        <f>28496814+300000000</f>
        <v>328496814</v>
      </c>
      <c r="Y13" s="37"/>
      <c r="Z13" s="37">
        <v>100000000</v>
      </c>
      <c r="AA13" s="37"/>
      <c r="AB13" s="37"/>
      <c r="AC13" s="30"/>
      <c r="AD13" s="30"/>
      <c r="AE13" s="37">
        <v>512525367</v>
      </c>
      <c r="AF13" s="36"/>
      <c r="AG13" s="36"/>
      <c r="AH13" s="36"/>
      <c r="AI13" s="36">
        <f>356480000/2</f>
        <v>178240000</v>
      </c>
      <c r="AJ13" s="36"/>
      <c r="AK13" s="42">
        <v>38994289.449999996</v>
      </c>
      <c r="AL13" s="36"/>
      <c r="AM13" s="36"/>
      <c r="AN13" s="36"/>
      <c r="AO13" s="36"/>
      <c r="AP13" s="36"/>
      <c r="AQ13" s="36"/>
      <c r="AR13" s="38"/>
      <c r="AS13" s="40" t="s">
        <v>141</v>
      </c>
    </row>
    <row r="14" spans="1:45" ht="24" x14ac:dyDescent="0.2">
      <c r="A14" s="29" t="s">
        <v>0</v>
      </c>
      <c r="B14" s="30">
        <f t="shared" si="1"/>
        <v>8</v>
      </c>
      <c r="C14" s="30" t="s">
        <v>36</v>
      </c>
      <c r="D14" s="30">
        <f t="shared" si="2"/>
        <v>8</v>
      </c>
      <c r="E14" s="31" t="s">
        <v>18</v>
      </c>
      <c r="F14" s="32" t="s">
        <v>37</v>
      </c>
      <c r="G14" s="30" t="s">
        <v>38</v>
      </c>
      <c r="H14" s="3" t="s">
        <v>86</v>
      </c>
      <c r="I14" s="34">
        <f t="shared" si="0"/>
        <v>14891659629</v>
      </c>
      <c r="J14" s="3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0"/>
      <c r="AD14" s="30"/>
      <c r="AE14" s="30"/>
      <c r="AF14" s="36"/>
      <c r="AG14" s="36"/>
      <c r="AH14" s="36"/>
      <c r="AI14" s="36"/>
      <c r="AJ14" s="36"/>
      <c r="AK14" s="36"/>
      <c r="AL14" s="36">
        <f>17824000000-AL15-AL16-AL17-AL18-AL19-AL21</f>
        <v>14891659629</v>
      </c>
      <c r="AM14" s="36"/>
      <c r="AN14" s="36"/>
      <c r="AO14" s="36"/>
      <c r="AP14" s="36"/>
      <c r="AQ14" s="36"/>
      <c r="AR14" s="38"/>
      <c r="AS14" s="39"/>
    </row>
    <row r="15" spans="1:45" ht="72" x14ac:dyDescent="0.2">
      <c r="A15" s="29"/>
      <c r="B15" s="30"/>
      <c r="C15" s="30"/>
      <c r="D15" s="30" t="s">
        <v>102</v>
      </c>
      <c r="E15" s="31" t="s">
        <v>103</v>
      </c>
      <c r="F15" s="32" t="s">
        <v>37</v>
      </c>
      <c r="G15" s="30" t="s">
        <v>38</v>
      </c>
      <c r="H15" s="5">
        <v>4231910243</v>
      </c>
      <c r="I15" s="34">
        <f t="shared" si="0"/>
        <v>347731762</v>
      </c>
      <c r="J15" s="35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0"/>
      <c r="AD15" s="30"/>
      <c r="AE15" s="30"/>
      <c r="AF15" s="36"/>
      <c r="AG15" s="36"/>
      <c r="AH15" s="36"/>
      <c r="AI15" s="36"/>
      <c r="AJ15" s="36"/>
      <c r="AK15" s="36"/>
      <c r="AL15" s="36">
        <f>347731762</f>
        <v>347731762</v>
      </c>
      <c r="AM15" s="36"/>
      <c r="AN15" s="36"/>
      <c r="AO15" s="36"/>
      <c r="AP15" s="36"/>
      <c r="AQ15" s="36"/>
      <c r="AR15" s="38"/>
      <c r="AS15" s="39" t="s">
        <v>105</v>
      </c>
    </row>
    <row r="16" spans="1:45" ht="60" x14ac:dyDescent="0.2">
      <c r="A16" s="29"/>
      <c r="B16" s="30"/>
      <c r="C16" s="30"/>
      <c r="D16" s="30" t="s">
        <v>106</v>
      </c>
      <c r="E16" s="31" t="s">
        <v>104</v>
      </c>
      <c r="F16" s="32" t="s">
        <v>37</v>
      </c>
      <c r="G16" s="30" t="s">
        <v>38</v>
      </c>
      <c r="H16" s="5">
        <v>4231910260</v>
      </c>
      <c r="I16" s="34">
        <f t="shared" si="0"/>
        <v>210960753</v>
      </c>
      <c r="J16" s="35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0"/>
      <c r="AD16" s="30"/>
      <c r="AE16" s="30"/>
      <c r="AF16" s="36"/>
      <c r="AG16" s="36"/>
      <c r="AH16" s="36"/>
      <c r="AI16" s="36"/>
      <c r="AJ16" s="36"/>
      <c r="AK16" s="36"/>
      <c r="AL16" s="36">
        <v>210960753</v>
      </c>
      <c r="AM16" s="36"/>
      <c r="AN16" s="36"/>
      <c r="AO16" s="36"/>
      <c r="AP16" s="36"/>
      <c r="AQ16" s="36"/>
      <c r="AR16" s="38"/>
      <c r="AS16" s="39" t="s">
        <v>110</v>
      </c>
    </row>
    <row r="17" spans="1:45" ht="216" x14ac:dyDescent="0.2">
      <c r="A17" s="29"/>
      <c r="B17" s="30"/>
      <c r="C17" s="30"/>
      <c r="D17" s="31" t="s">
        <v>107</v>
      </c>
      <c r="E17" s="43" t="s">
        <v>113</v>
      </c>
      <c r="F17" s="32" t="s">
        <v>55</v>
      </c>
      <c r="G17" s="32" t="s">
        <v>56</v>
      </c>
      <c r="H17" s="5">
        <v>3181560111</v>
      </c>
      <c r="I17" s="34">
        <f>SUM(J17:AR17)</f>
        <v>2199143947</v>
      </c>
      <c r="J17" s="3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0"/>
      <c r="AD17" s="30"/>
      <c r="AE17" s="30"/>
      <c r="AF17" s="36"/>
      <c r="AG17" s="36"/>
      <c r="AH17" s="36"/>
      <c r="AI17" s="36"/>
      <c r="AJ17" s="36"/>
      <c r="AK17" s="36"/>
      <c r="AL17" s="36">
        <v>1800000000</v>
      </c>
      <c r="AM17" s="37">
        <v>306430993</v>
      </c>
      <c r="AN17" s="37">
        <v>92712954</v>
      </c>
      <c r="AO17" s="36"/>
      <c r="AP17" s="36"/>
      <c r="AQ17" s="36"/>
      <c r="AR17" s="38"/>
      <c r="AS17" s="39" t="s">
        <v>162</v>
      </c>
    </row>
    <row r="18" spans="1:45" ht="60" x14ac:dyDescent="0.2">
      <c r="A18" s="29"/>
      <c r="B18" s="30"/>
      <c r="C18" s="30"/>
      <c r="D18" s="44" t="s">
        <v>114</v>
      </c>
      <c r="E18" s="31" t="s">
        <v>117</v>
      </c>
      <c r="F18" s="32" t="s">
        <v>37</v>
      </c>
      <c r="G18" s="30" t="s">
        <v>42</v>
      </c>
      <c r="H18" s="12">
        <v>4251800111</v>
      </c>
      <c r="I18" s="34">
        <f>SUM(J18:AR18)</f>
        <v>720771528</v>
      </c>
      <c r="J18" s="3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0"/>
      <c r="AD18" s="30"/>
      <c r="AE18" s="30"/>
      <c r="AF18" s="36"/>
      <c r="AG18" s="36"/>
      <c r="AH18" s="36"/>
      <c r="AI18" s="36"/>
      <c r="AJ18" s="36"/>
      <c r="AK18" s="36"/>
      <c r="AL18" s="36"/>
      <c r="AM18" s="36"/>
      <c r="AN18" s="37">
        <v>720771528</v>
      </c>
      <c r="AO18" s="36"/>
      <c r="AP18" s="36"/>
      <c r="AQ18" s="36"/>
      <c r="AR18" s="38"/>
      <c r="AS18" s="39" t="s">
        <v>164</v>
      </c>
    </row>
    <row r="19" spans="1:45" ht="60" x14ac:dyDescent="0.2">
      <c r="A19" s="29"/>
      <c r="B19" s="30"/>
      <c r="C19" s="30"/>
      <c r="D19" s="30" t="s">
        <v>115</v>
      </c>
      <c r="E19" s="31" t="s">
        <v>108</v>
      </c>
      <c r="F19" s="32" t="s">
        <v>37</v>
      </c>
      <c r="G19" s="30" t="s">
        <v>38</v>
      </c>
      <c r="H19" s="5">
        <v>4231910272</v>
      </c>
      <c r="I19" s="34">
        <f>SUM(J19:AQ19)</f>
        <v>357460695</v>
      </c>
      <c r="J19" s="35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0"/>
      <c r="AD19" s="30"/>
      <c r="AE19" s="30"/>
      <c r="AF19" s="36"/>
      <c r="AG19" s="36"/>
      <c r="AH19" s="36"/>
      <c r="AI19" s="36"/>
      <c r="AJ19" s="36"/>
      <c r="AK19" s="36"/>
      <c r="AL19" s="36">
        <v>357460695</v>
      </c>
      <c r="AM19" s="36"/>
      <c r="AN19" s="36"/>
      <c r="AO19" s="36"/>
      <c r="AP19" s="36"/>
      <c r="AQ19" s="36"/>
      <c r="AR19" s="38"/>
      <c r="AS19" s="39" t="s">
        <v>109</v>
      </c>
    </row>
    <row r="20" spans="1:45" ht="60" x14ac:dyDescent="0.2">
      <c r="A20" s="29"/>
      <c r="B20" s="30"/>
      <c r="C20" s="30"/>
      <c r="D20" s="30" t="s">
        <v>116</v>
      </c>
      <c r="E20" s="31" t="s">
        <v>133</v>
      </c>
      <c r="F20" s="32" t="s">
        <v>134</v>
      </c>
      <c r="G20" s="32" t="s">
        <v>134</v>
      </c>
      <c r="H20" s="32" t="s">
        <v>134</v>
      </c>
      <c r="I20" s="34">
        <f t="shared" ref="I20:I32" si="3">SUM(J20:AR20)</f>
        <v>4533843034</v>
      </c>
      <c r="J20" s="35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0"/>
      <c r="AD20" s="30"/>
      <c r="AE20" s="30"/>
      <c r="AF20" s="36"/>
      <c r="AG20" s="36"/>
      <c r="AH20" s="36"/>
      <c r="AI20" s="36"/>
      <c r="AJ20" s="36"/>
      <c r="AK20" s="36"/>
      <c r="AL20" s="36"/>
      <c r="AM20" s="36"/>
      <c r="AN20" s="36">
        <f>5347327516-AN17-AN18</f>
        <v>4533843034</v>
      </c>
      <c r="AO20" s="36"/>
      <c r="AP20" s="36"/>
      <c r="AQ20" s="36"/>
      <c r="AR20" s="38"/>
      <c r="AS20" s="40" t="s">
        <v>163</v>
      </c>
    </row>
    <row r="21" spans="1:45" ht="60" x14ac:dyDescent="0.2">
      <c r="A21" s="29"/>
      <c r="B21" s="30"/>
      <c r="C21" s="30"/>
      <c r="D21" s="30" t="s">
        <v>153</v>
      </c>
      <c r="E21" s="31" t="s">
        <v>155</v>
      </c>
      <c r="F21" s="32" t="s">
        <v>37</v>
      </c>
      <c r="G21" s="32" t="s">
        <v>38</v>
      </c>
      <c r="H21" s="32" t="s">
        <v>156</v>
      </c>
      <c r="I21" s="34">
        <f t="shared" si="3"/>
        <v>216187161</v>
      </c>
      <c r="J21" s="35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0"/>
      <c r="AD21" s="30"/>
      <c r="AE21" s="30"/>
      <c r="AF21" s="36"/>
      <c r="AG21" s="36"/>
      <c r="AH21" s="36"/>
      <c r="AI21" s="36"/>
      <c r="AJ21" s="36"/>
      <c r="AK21" s="36"/>
      <c r="AL21" s="36">
        <v>216187161</v>
      </c>
      <c r="AM21" s="36"/>
      <c r="AN21" s="36"/>
      <c r="AO21" s="36"/>
      <c r="AP21" s="36"/>
      <c r="AQ21" s="36"/>
      <c r="AR21" s="38"/>
      <c r="AS21" s="39" t="s">
        <v>154</v>
      </c>
    </row>
    <row r="22" spans="1:45" ht="132" x14ac:dyDescent="0.2">
      <c r="A22" s="29" t="s">
        <v>0</v>
      </c>
      <c r="B22" s="30">
        <f>B14+1</f>
        <v>9</v>
      </c>
      <c r="C22" s="30" t="s">
        <v>36</v>
      </c>
      <c r="D22" s="30">
        <f>D14+1</f>
        <v>9</v>
      </c>
      <c r="E22" s="31" t="s">
        <v>39</v>
      </c>
      <c r="F22" s="32" t="s">
        <v>37</v>
      </c>
      <c r="G22" s="32" t="s">
        <v>40</v>
      </c>
      <c r="H22" s="5" t="s">
        <v>87</v>
      </c>
      <c r="I22" s="34">
        <f t="shared" si="3"/>
        <v>691459206.45000005</v>
      </c>
      <c r="J22" s="35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7">
        <f>144800000*1.04</f>
        <v>150592000</v>
      </c>
      <c r="X22" s="37">
        <f>12873824+300000000</f>
        <v>312873824</v>
      </c>
      <c r="Y22" s="37"/>
      <c r="Z22" s="36"/>
      <c r="AA22" s="36"/>
      <c r="AB22" s="36"/>
      <c r="AC22" s="36"/>
      <c r="AD22" s="36"/>
      <c r="AE22" s="36"/>
      <c r="AF22" s="36"/>
      <c r="AG22" s="36"/>
      <c r="AH22" s="36"/>
      <c r="AI22" s="36">
        <f>356480000/2</f>
        <v>178240000</v>
      </c>
      <c r="AJ22" s="37">
        <v>5379547</v>
      </c>
      <c r="AK22" s="42">
        <v>44373835.449999996</v>
      </c>
      <c r="AL22" s="36"/>
      <c r="AM22" s="36"/>
      <c r="AN22" s="36"/>
      <c r="AO22" s="36"/>
      <c r="AP22" s="36"/>
      <c r="AQ22" s="36"/>
      <c r="AR22" s="38"/>
      <c r="AS22" s="39" t="s">
        <v>158</v>
      </c>
    </row>
    <row r="23" spans="1:45" ht="60" x14ac:dyDescent="0.2">
      <c r="A23" s="29" t="s">
        <v>0</v>
      </c>
      <c r="B23" s="30">
        <f t="shared" si="1"/>
        <v>10</v>
      </c>
      <c r="C23" s="30">
        <v>11</v>
      </c>
      <c r="D23" s="30">
        <f t="shared" si="2"/>
        <v>10</v>
      </c>
      <c r="E23" s="31" t="s">
        <v>41</v>
      </c>
      <c r="F23" s="32" t="s">
        <v>37</v>
      </c>
      <c r="G23" s="30" t="s">
        <v>42</v>
      </c>
      <c r="H23" s="3" t="s">
        <v>88</v>
      </c>
      <c r="I23" s="34">
        <f t="shared" si="3"/>
        <v>346128986</v>
      </c>
      <c r="J23" s="35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7">
        <f>332800000*1.04</f>
        <v>346112000</v>
      </c>
      <c r="X23" s="37">
        <v>16986</v>
      </c>
      <c r="Y23" s="37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8"/>
      <c r="AS23" s="40" t="s">
        <v>142</v>
      </c>
    </row>
    <row r="24" spans="1:45" ht="60" x14ac:dyDescent="0.2">
      <c r="A24" s="29" t="s">
        <v>0</v>
      </c>
      <c r="B24" s="30">
        <f t="shared" si="1"/>
        <v>11</v>
      </c>
      <c r="C24" s="30" t="s">
        <v>43</v>
      </c>
      <c r="D24" s="30">
        <f t="shared" si="2"/>
        <v>11</v>
      </c>
      <c r="E24" s="31" t="s">
        <v>44</v>
      </c>
      <c r="F24" s="32" t="s">
        <v>37</v>
      </c>
      <c r="G24" s="30" t="s">
        <v>45</v>
      </c>
      <c r="H24" s="3" t="s">
        <v>89</v>
      </c>
      <c r="I24" s="34">
        <f t="shared" si="3"/>
        <v>304759048.75</v>
      </c>
      <c r="J24" s="35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45">
        <v>100000000</v>
      </c>
      <c r="Y24" s="36"/>
      <c r="Z24" s="36"/>
      <c r="AA24" s="36"/>
      <c r="AB24" s="36"/>
      <c r="AC24" s="36">
        <f>819036195/2/2</f>
        <v>204759048.75</v>
      </c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8"/>
      <c r="AS24" s="40" t="s">
        <v>143</v>
      </c>
    </row>
    <row r="25" spans="1:45" ht="60" x14ac:dyDescent="0.2">
      <c r="A25" s="29" t="s">
        <v>0</v>
      </c>
      <c r="B25" s="30">
        <f t="shared" si="1"/>
        <v>12</v>
      </c>
      <c r="C25" s="30" t="s">
        <v>43</v>
      </c>
      <c r="D25" s="30">
        <f t="shared" si="2"/>
        <v>12</v>
      </c>
      <c r="E25" s="31" t="s">
        <v>46</v>
      </c>
      <c r="F25" s="32" t="s">
        <v>37</v>
      </c>
      <c r="G25" s="30" t="s">
        <v>47</v>
      </c>
      <c r="H25" s="3" t="s">
        <v>90</v>
      </c>
      <c r="I25" s="34">
        <f t="shared" si="3"/>
        <v>494644328.75</v>
      </c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46">
        <v>250000000</v>
      </c>
      <c r="Y25" s="36"/>
      <c r="Z25" s="36"/>
      <c r="AA25" s="36"/>
      <c r="AB25" s="36"/>
      <c r="AC25" s="36">
        <f>819036195/2/2</f>
        <v>204759048.75</v>
      </c>
      <c r="AD25" s="36"/>
      <c r="AE25" s="36"/>
      <c r="AF25" s="36"/>
      <c r="AG25" s="36"/>
      <c r="AH25" s="37">
        <v>39885280</v>
      </c>
      <c r="AI25" s="36"/>
      <c r="AJ25" s="36"/>
      <c r="AK25" s="36"/>
      <c r="AL25" s="36"/>
      <c r="AM25" s="36"/>
      <c r="AN25" s="36"/>
      <c r="AO25" s="36"/>
      <c r="AP25" s="36"/>
      <c r="AQ25" s="36"/>
      <c r="AR25" s="38"/>
      <c r="AS25" s="40" t="s">
        <v>144</v>
      </c>
    </row>
    <row r="26" spans="1:45" ht="84" x14ac:dyDescent="0.2">
      <c r="A26" s="29" t="s">
        <v>0</v>
      </c>
      <c r="B26" s="30">
        <f t="shared" si="1"/>
        <v>13</v>
      </c>
      <c r="C26" s="30" t="s">
        <v>48</v>
      </c>
      <c r="D26" s="30">
        <f t="shared" si="2"/>
        <v>13</v>
      </c>
      <c r="E26" s="47" t="s">
        <v>49</v>
      </c>
      <c r="F26" s="30" t="s">
        <v>22</v>
      </c>
      <c r="G26" s="41" t="s">
        <v>50</v>
      </c>
      <c r="H26" s="3" t="s">
        <v>91</v>
      </c>
      <c r="I26" s="34">
        <f t="shared" si="3"/>
        <v>210980395</v>
      </c>
      <c r="J26" s="35"/>
      <c r="K26" s="36"/>
      <c r="L26" s="36"/>
      <c r="M26" s="36"/>
      <c r="N26" s="36"/>
      <c r="O26" s="36"/>
      <c r="P26" s="36"/>
      <c r="Q26" s="36"/>
      <c r="R26" s="36"/>
      <c r="S26" s="36">
        <v>50000000</v>
      </c>
      <c r="T26" s="46">
        <f>50000000</f>
        <v>50000000</v>
      </c>
      <c r="U26" s="36"/>
      <c r="V26" s="36"/>
      <c r="W26" s="37">
        <v>30000000</v>
      </c>
      <c r="X26" s="46">
        <v>3649520</v>
      </c>
      <c r="Y26" s="37"/>
      <c r="Z26" s="36">
        <v>50000000</v>
      </c>
      <c r="AA26" s="36"/>
      <c r="AB26" s="36"/>
      <c r="AC26" s="36"/>
      <c r="AD26" s="36"/>
      <c r="AE26" s="37">
        <v>27194416</v>
      </c>
      <c r="AF26" s="36"/>
      <c r="AG26" s="36"/>
      <c r="AH26" s="36"/>
      <c r="AI26" s="36"/>
      <c r="AJ26" s="36"/>
      <c r="AK26" s="36"/>
      <c r="AL26" s="36"/>
      <c r="AM26" s="36"/>
      <c r="AN26" s="36"/>
      <c r="AO26" s="36">
        <v>1108</v>
      </c>
      <c r="AP26" s="46">
        <v>57130</v>
      </c>
      <c r="AQ26" s="36">
        <v>5860</v>
      </c>
      <c r="AR26" s="48">
        <v>72361</v>
      </c>
      <c r="AS26" s="40" t="s">
        <v>151</v>
      </c>
    </row>
    <row r="27" spans="1:45" ht="60" x14ac:dyDescent="0.2">
      <c r="A27" s="29">
        <v>33040803</v>
      </c>
      <c r="B27" s="30">
        <f t="shared" si="1"/>
        <v>14</v>
      </c>
      <c r="C27" s="30">
        <v>11</v>
      </c>
      <c r="D27" s="30">
        <f t="shared" si="2"/>
        <v>14</v>
      </c>
      <c r="E27" s="31" t="s">
        <v>51</v>
      </c>
      <c r="F27" s="32" t="s">
        <v>22</v>
      </c>
      <c r="G27" s="41" t="s">
        <v>52</v>
      </c>
      <c r="H27" s="3" t="s">
        <v>92</v>
      </c>
      <c r="I27" s="34">
        <f t="shared" si="3"/>
        <v>792776085</v>
      </c>
      <c r="J27" s="35"/>
      <c r="K27" s="36"/>
      <c r="L27" s="36"/>
      <c r="M27" s="36"/>
      <c r="N27" s="36"/>
      <c r="O27" s="36"/>
      <c r="P27" s="36"/>
      <c r="Q27" s="37">
        <v>44000000</v>
      </c>
      <c r="R27" s="37">
        <v>356000000</v>
      </c>
      <c r="S27" s="36"/>
      <c r="T27" s="46">
        <v>30000000</v>
      </c>
      <c r="U27" s="36"/>
      <c r="V27" s="36"/>
      <c r="W27" s="37">
        <v>100000000</v>
      </c>
      <c r="X27" s="37">
        <f>4947619+257828466</f>
        <v>262776085</v>
      </c>
      <c r="Y27" s="37"/>
      <c r="Z27" s="36"/>
      <c r="AA27" s="36"/>
      <c r="AB27" s="36"/>
      <c r="AC27" s="36"/>
      <c r="AD27" s="36"/>
      <c r="AE27" s="49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8"/>
      <c r="AS27" s="40" t="s">
        <v>152</v>
      </c>
    </row>
    <row r="28" spans="1:45" ht="132" x14ac:dyDescent="0.2">
      <c r="A28" s="29">
        <v>33040803</v>
      </c>
      <c r="B28" s="30">
        <f t="shared" si="1"/>
        <v>15</v>
      </c>
      <c r="C28" s="30" t="s">
        <v>53</v>
      </c>
      <c r="D28" s="30">
        <f t="shared" si="2"/>
        <v>15</v>
      </c>
      <c r="E28" s="31" t="s">
        <v>54</v>
      </c>
      <c r="F28" s="32" t="s">
        <v>55</v>
      </c>
      <c r="G28" s="30" t="s">
        <v>56</v>
      </c>
      <c r="H28" s="3" t="s">
        <v>93</v>
      </c>
      <c r="I28" s="34">
        <f t="shared" si="3"/>
        <v>1353557105.75</v>
      </c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>
        <f>247117281.25+50000000</f>
        <v>297117281.25</v>
      </c>
      <c r="X28" s="37">
        <v>70103659</v>
      </c>
      <c r="Y28" s="36"/>
      <c r="Z28" s="36"/>
      <c r="AA28" s="36"/>
      <c r="AB28" s="36"/>
      <c r="AC28" s="37">
        <f>819036195/2</f>
        <v>409518097.5</v>
      </c>
      <c r="AD28" s="37">
        <v>20000000</v>
      </c>
      <c r="AE28" s="37">
        <v>53517003</v>
      </c>
      <c r="AF28" s="36"/>
      <c r="AG28" s="36">
        <v>300000000</v>
      </c>
      <c r="AH28" s="37">
        <f>202992500+308565</f>
        <v>203301065</v>
      </c>
      <c r="AI28" s="36"/>
      <c r="AJ28" s="36"/>
      <c r="AK28" s="36"/>
      <c r="AL28" s="36"/>
      <c r="AM28" s="36"/>
      <c r="AN28" s="36"/>
      <c r="AO28" s="36"/>
      <c r="AP28" s="36"/>
      <c r="AQ28" s="36"/>
      <c r="AR28" s="38"/>
      <c r="AS28" s="39" t="s">
        <v>159</v>
      </c>
    </row>
    <row r="29" spans="1:45" ht="60" x14ac:dyDescent="0.2">
      <c r="A29" s="29">
        <v>33040803</v>
      </c>
      <c r="B29" s="30">
        <f t="shared" si="1"/>
        <v>16</v>
      </c>
      <c r="C29" s="30">
        <v>9</v>
      </c>
      <c r="D29" s="30">
        <f t="shared" si="2"/>
        <v>16</v>
      </c>
      <c r="E29" s="31" t="s">
        <v>57</v>
      </c>
      <c r="F29" s="32" t="s">
        <v>55</v>
      </c>
      <c r="G29" s="30" t="s">
        <v>58</v>
      </c>
      <c r="H29" s="3" t="s">
        <v>94</v>
      </c>
      <c r="I29" s="34">
        <f t="shared" si="3"/>
        <v>2335123768</v>
      </c>
      <c r="J29" s="35">
        <f>1384370000+9250288</f>
        <v>1393620288</v>
      </c>
      <c r="K29" s="50">
        <v>745759568</v>
      </c>
      <c r="L29" s="36">
        <v>142704283</v>
      </c>
      <c r="M29" s="36">
        <v>53039629</v>
      </c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8"/>
      <c r="AS29" s="40" t="s">
        <v>145</v>
      </c>
    </row>
    <row r="30" spans="1:45" ht="132" x14ac:dyDescent="0.2">
      <c r="A30" s="29">
        <v>33040803</v>
      </c>
      <c r="B30" s="30">
        <f t="shared" si="1"/>
        <v>17</v>
      </c>
      <c r="C30" s="30">
        <v>11</v>
      </c>
      <c r="D30" s="30">
        <f t="shared" si="2"/>
        <v>17</v>
      </c>
      <c r="E30" s="31" t="s">
        <v>59</v>
      </c>
      <c r="F30" s="32" t="s">
        <v>55</v>
      </c>
      <c r="G30" s="30" t="s">
        <v>60</v>
      </c>
      <c r="H30" s="5">
        <v>3151650102</v>
      </c>
      <c r="I30" s="34">
        <f t="shared" si="3"/>
        <v>4797193962</v>
      </c>
      <c r="J30" s="35"/>
      <c r="K30" s="36"/>
      <c r="L30" s="36"/>
      <c r="M30" s="36"/>
      <c r="N30" s="36"/>
      <c r="O30" s="36"/>
      <c r="P30" s="36"/>
      <c r="Q30" s="36">
        <v>600000000</v>
      </c>
      <c r="R30" s="36"/>
      <c r="S30" s="36"/>
      <c r="T30" s="36"/>
      <c r="U30" s="36">
        <v>52621440</v>
      </c>
      <c r="V30" s="36"/>
      <c r="W30" s="36">
        <v>1100000000</v>
      </c>
      <c r="X30" s="37">
        <f>16770822+80813231</f>
        <v>97584053</v>
      </c>
      <c r="Y30" s="36"/>
      <c r="Z30" s="36"/>
      <c r="AA30" s="36"/>
      <c r="AB30" s="37">
        <f>455959034+1029123723</f>
        <v>1485082757</v>
      </c>
      <c r="AC30" s="36"/>
      <c r="AD30" s="36"/>
      <c r="AE30" s="37">
        <v>958353163</v>
      </c>
      <c r="AF30" s="36">
        <v>223692120</v>
      </c>
      <c r="AG30" s="36">
        <v>279860425</v>
      </c>
      <c r="AH30" s="37">
        <v>4</v>
      </c>
      <c r="AI30" s="36"/>
      <c r="AJ30" s="36"/>
      <c r="AK30" s="36"/>
      <c r="AL30" s="36"/>
      <c r="AM30" s="36"/>
      <c r="AN30" s="36"/>
      <c r="AO30" s="36"/>
      <c r="AP30" s="36"/>
      <c r="AQ30" s="36"/>
      <c r="AR30" s="38"/>
      <c r="AS30" s="40" t="s">
        <v>161</v>
      </c>
    </row>
    <row r="31" spans="1:45" ht="144" x14ac:dyDescent="0.2">
      <c r="A31" s="29"/>
      <c r="B31" s="30"/>
      <c r="C31" s="30"/>
      <c r="D31" s="30">
        <f>D30+1</f>
        <v>18</v>
      </c>
      <c r="E31" s="31" t="s">
        <v>121</v>
      </c>
      <c r="F31" s="32" t="s">
        <v>55</v>
      </c>
      <c r="G31" s="30" t="s">
        <v>60</v>
      </c>
      <c r="H31" s="12">
        <v>3161490104</v>
      </c>
      <c r="I31" s="34">
        <f t="shared" si="3"/>
        <v>1460435928</v>
      </c>
      <c r="J31" s="35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49"/>
      <c r="W31" s="36"/>
      <c r="X31" s="36"/>
      <c r="Y31" s="36"/>
      <c r="Z31" s="36"/>
      <c r="AA31" s="36"/>
      <c r="AB31" s="36"/>
      <c r="AC31" s="36"/>
      <c r="AD31" s="37">
        <v>108828500</v>
      </c>
      <c r="AE31" s="37">
        <v>1351607428</v>
      </c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8"/>
      <c r="AS31" s="39" t="s">
        <v>160</v>
      </c>
    </row>
    <row r="32" spans="1:45" ht="60" x14ac:dyDescent="0.2">
      <c r="A32" s="29">
        <v>33040803</v>
      </c>
      <c r="B32" s="30" t="e">
        <f>#REF!+1</f>
        <v>#REF!</v>
      </c>
      <c r="C32" s="30">
        <v>11</v>
      </c>
      <c r="D32" s="30">
        <f>D31+1</f>
        <v>19</v>
      </c>
      <c r="E32" s="31" t="s">
        <v>61</v>
      </c>
      <c r="F32" s="32" t="s">
        <v>62</v>
      </c>
      <c r="G32" s="30" t="s">
        <v>63</v>
      </c>
      <c r="H32" s="3" t="s">
        <v>95</v>
      </c>
      <c r="I32" s="34">
        <f t="shared" si="3"/>
        <v>8604273880</v>
      </c>
      <c r="J32" s="35"/>
      <c r="K32" s="36"/>
      <c r="L32" s="36"/>
      <c r="M32" s="36"/>
      <c r="N32" s="36"/>
      <c r="O32" s="36"/>
      <c r="P32" s="36"/>
      <c r="Q32" s="36"/>
      <c r="R32" s="36"/>
      <c r="S32" s="36">
        <v>714881271</v>
      </c>
      <c r="T32" s="46">
        <f>3121637847+100000000+1119710857-30000000-60000000</f>
        <v>4251348704</v>
      </c>
      <c r="U32" s="36"/>
      <c r="V32" s="36">
        <v>10539215</v>
      </c>
      <c r="W32" s="36"/>
      <c r="X32" s="36"/>
      <c r="Y32" s="36"/>
      <c r="Z32" s="36">
        <f>815339292.6-50000000-50000000+106312602.4</f>
        <v>821651895</v>
      </c>
      <c r="AA32" s="36"/>
      <c r="AB32" s="37">
        <v>895011928</v>
      </c>
      <c r="AC32" s="36"/>
      <c r="AD32" s="36"/>
      <c r="AE32" s="37">
        <f>1863093583+47747284</f>
        <v>1910840867</v>
      </c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8"/>
      <c r="AS32" s="40" t="s">
        <v>150</v>
      </c>
    </row>
    <row r="33" spans="1:45" ht="60" x14ac:dyDescent="0.2">
      <c r="A33" s="29">
        <v>33040803</v>
      </c>
      <c r="B33" s="30" t="e">
        <f t="shared" si="1"/>
        <v>#REF!</v>
      </c>
      <c r="C33" s="30">
        <v>11</v>
      </c>
      <c r="D33" s="30">
        <f t="shared" si="2"/>
        <v>20</v>
      </c>
      <c r="E33" s="31" t="s">
        <v>64</v>
      </c>
      <c r="F33" s="32" t="s">
        <v>55</v>
      </c>
      <c r="G33" s="30" t="s">
        <v>65</v>
      </c>
      <c r="H33" s="3" t="s">
        <v>96</v>
      </c>
      <c r="I33" s="34">
        <f t="shared" ref="I33:I35" si="4">SUM(J33:AR33)</f>
        <v>747322597</v>
      </c>
      <c r="J33" s="35"/>
      <c r="K33" s="36"/>
      <c r="L33" s="36"/>
      <c r="M33" s="36"/>
      <c r="N33" s="36"/>
      <c r="O33" s="36"/>
      <c r="P33" s="36"/>
      <c r="Q33" s="36"/>
      <c r="R33" s="36"/>
      <c r="S33" s="36">
        <v>50000000</v>
      </c>
      <c r="T33" s="36"/>
      <c r="U33" s="36"/>
      <c r="V33" s="36"/>
      <c r="W33" s="37">
        <v>500000000</v>
      </c>
      <c r="X33" s="37">
        <f>97322597+100000000</f>
        <v>197322597</v>
      </c>
      <c r="Y33" s="37"/>
      <c r="Z33" s="30"/>
      <c r="AA33" s="30"/>
      <c r="AB33" s="30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8"/>
      <c r="AS33" s="40" t="s">
        <v>146</v>
      </c>
    </row>
    <row r="34" spans="1:45" ht="60" x14ac:dyDescent="0.2">
      <c r="A34" s="29">
        <v>33040803</v>
      </c>
      <c r="B34" s="30" t="e">
        <f t="shared" si="1"/>
        <v>#REF!</v>
      </c>
      <c r="C34" s="30">
        <v>11</v>
      </c>
      <c r="D34" s="30">
        <f t="shared" si="2"/>
        <v>21</v>
      </c>
      <c r="E34" s="31" t="s">
        <v>66</v>
      </c>
      <c r="F34" s="32" t="s">
        <v>55</v>
      </c>
      <c r="G34" s="30" t="s">
        <v>65</v>
      </c>
      <c r="H34" s="3" t="s">
        <v>97</v>
      </c>
      <c r="I34" s="34">
        <f t="shared" si="4"/>
        <v>56938000</v>
      </c>
      <c r="J34" s="35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>
        <v>55000000</v>
      </c>
      <c r="X34" s="37">
        <v>1938000</v>
      </c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8"/>
      <c r="AS34" s="40" t="s">
        <v>147</v>
      </c>
    </row>
    <row r="35" spans="1:45" ht="60" x14ac:dyDescent="0.2">
      <c r="A35" s="29">
        <v>33040803</v>
      </c>
      <c r="B35" s="30" t="e">
        <f t="shared" si="1"/>
        <v>#REF!</v>
      </c>
      <c r="C35" s="30" t="s">
        <v>67</v>
      </c>
      <c r="D35" s="30">
        <f t="shared" si="2"/>
        <v>22</v>
      </c>
      <c r="E35" s="31" t="s">
        <v>68</v>
      </c>
      <c r="F35" s="32" t="s">
        <v>62</v>
      </c>
      <c r="G35" s="30" t="s">
        <v>63</v>
      </c>
      <c r="H35" s="3" t="s">
        <v>98</v>
      </c>
      <c r="I35" s="34">
        <f t="shared" si="4"/>
        <v>185359151</v>
      </c>
      <c r="J35" s="3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>
        <v>180000000</v>
      </c>
      <c r="X35" s="37">
        <v>5359151</v>
      </c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8"/>
      <c r="AS35" s="40" t="s">
        <v>148</v>
      </c>
    </row>
    <row r="36" spans="1:45" ht="60.75" thickBot="1" x14ac:dyDescent="0.25">
      <c r="A36" s="51"/>
      <c r="B36" s="52"/>
      <c r="C36" s="52"/>
      <c r="D36" s="52">
        <f>D35+1</f>
        <v>23</v>
      </c>
      <c r="E36" s="53" t="s">
        <v>125</v>
      </c>
      <c r="F36" s="54" t="s">
        <v>127</v>
      </c>
      <c r="G36" s="52" t="s">
        <v>126</v>
      </c>
      <c r="H36" s="13">
        <v>1021020103</v>
      </c>
      <c r="I36" s="55">
        <f>SUM(J36:AR36)</f>
        <v>150000000</v>
      </c>
      <c r="J36" s="56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8">
        <v>150000000</v>
      </c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9"/>
      <c r="AS36" s="60" t="s">
        <v>149</v>
      </c>
    </row>
    <row r="37" spans="1:45" ht="13.5" thickBot="1" x14ac:dyDescent="0.25">
      <c r="A37" s="74"/>
      <c r="B37" s="75"/>
      <c r="C37" s="75"/>
      <c r="D37" s="75"/>
      <c r="E37" s="75"/>
      <c r="F37" s="75"/>
      <c r="G37" s="75"/>
      <c r="H37" s="75"/>
      <c r="I37" s="17">
        <f>SUM(I7:I36)</f>
        <v>95726843702.149994</v>
      </c>
      <c r="J37" s="14">
        <f t="shared" ref="J37:W37" si="5">SUM(J7:J35)</f>
        <v>1393620288</v>
      </c>
      <c r="K37" s="4">
        <f t="shared" si="5"/>
        <v>745759568</v>
      </c>
      <c r="L37" s="4">
        <f t="shared" si="5"/>
        <v>142704283</v>
      </c>
      <c r="M37" s="4">
        <f t="shared" si="5"/>
        <v>53039629</v>
      </c>
      <c r="N37" s="4">
        <f t="shared" si="5"/>
        <v>26126078068</v>
      </c>
      <c r="O37" s="4">
        <f t="shared" si="5"/>
        <v>16063809663</v>
      </c>
      <c r="P37" s="4">
        <f t="shared" si="5"/>
        <v>3127602531</v>
      </c>
      <c r="Q37" s="4">
        <f t="shared" si="5"/>
        <v>930000000</v>
      </c>
      <c r="R37" s="4">
        <f t="shared" si="5"/>
        <v>356000000</v>
      </c>
      <c r="S37" s="4">
        <f t="shared" si="5"/>
        <v>814881271</v>
      </c>
      <c r="T37" s="4">
        <f t="shared" si="5"/>
        <v>4391348704</v>
      </c>
      <c r="U37" s="4">
        <f t="shared" si="5"/>
        <v>52621440</v>
      </c>
      <c r="V37" s="4">
        <f t="shared" si="5"/>
        <v>10539215</v>
      </c>
      <c r="W37" s="4">
        <f t="shared" si="5"/>
        <v>3865181281.25</v>
      </c>
      <c r="X37" s="4">
        <f>SUM(X7:X36)</f>
        <v>2014988970</v>
      </c>
      <c r="Y37" s="4">
        <f t="shared" ref="Y37:AR37" si="6">SUM(Y7:Y35)</f>
        <v>494180</v>
      </c>
      <c r="Z37" s="4">
        <f t="shared" si="6"/>
        <v>1071651895</v>
      </c>
      <c r="AA37" s="4">
        <f t="shared" si="6"/>
        <v>100820</v>
      </c>
      <c r="AB37" s="4">
        <f t="shared" si="6"/>
        <v>2425406885</v>
      </c>
      <c r="AC37" s="4">
        <f t="shared" si="6"/>
        <v>819036195</v>
      </c>
      <c r="AD37" s="4">
        <f t="shared" si="6"/>
        <v>128828500</v>
      </c>
      <c r="AE37" s="4">
        <f t="shared" si="6"/>
        <v>5710519637</v>
      </c>
      <c r="AF37" s="4">
        <f t="shared" si="6"/>
        <v>223692120</v>
      </c>
      <c r="AG37" s="4">
        <f t="shared" si="6"/>
        <v>1024860425</v>
      </c>
      <c r="AH37" s="4">
        <f t="shared" si="6"/>
        <v>310955494</v>
      </c>
      <c r="AI37" s="4">
        <f t="shared" si="6"/>
        <v>356480000</v>
      </c>
      <c r="AJ37" s="4">
        <f t="shared" si="6"/>
        <v>5379547</v>
      </c>
      <c r="AK37" s="4">
        <f t="shared" si="6"/>
        <v>83368124.899999991</v>
      </c>
      <c r="AL37" s="4">
        <f t="shared" si="6"/>
        <v>17824000000</v>
      </c>
      <c r="AM37" s="4">
        <f t="shared" si="6"/>
        <v>306430993</v>
      </c>
      <c r="AN37" s="4">
        <f t="shared" si="6"/>
        <v>5347327516</v>
      </c>
      <c r="AO37" s="4">
        <f t="shared" si="6"/>
        <v>1108</v>
      </c>
      <c r="AP37" s="4">
        <f t="shared" si="6"/>
        <v>57130</v>
      </c>
      <c r="AQ37" s="4">
        <f t="shared" si="6"/>
        <v>5860</v>
      </c>
      <c r="AR37" s="15">
        <f t="shared" si="6"/>
        <v>72361</v>
      </c>
      <c r="AS37" s="61"/>
    </row>
    <row r="38" spans="1:4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62"/>
    </row>
  </sheetData>
  <autoFilter ref="A6:AQ37" xr:uid="{00000000-0009-0000-0000-000000000000}"/>
  <mergeCells count="15">
    <mergeCell ref="G1:AR4"/>
    <mergeCell ref="J5:AR5"/>
    <mergeCell ref="A37:H37"/>
    <mergeCell ref="D1:F4"/>
    <mergeCell ref="AS2:AS4"/>
    <mergeCell ref="AS5:AS6"/>
    <mergeCell ref="I5:I6"/>
    <mergeCell ref="F5:F6"/>
    <mergeCell ref="G5:G6"/>
    <mergeCell ref="H5:H6"/>
    <mergeCell ref="D5:D6"/>
    <mergeCell ref="E5:E6"/>
    <mergeCell ref="A5:A6"/>
    <mergeCell ref="B5:B6"/>
    <mergeCell ref="C5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1" fitToHeight="0" orientation="landscape" r:id="rId1"/>
  <rowBreaks count="1" manualBreakCount="1">
    <brk id="25" max="16383" man="1"/>
  </rowBreaks>
  <ignoredErrors>
    <ignoredError sqref="A32:A35 H32:H35 H7:H14 A7:A14 H21:H29 A22:A30" numberStoredAsText="1"/>
    <ignoredError sqref="K39:AM184 X37 I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PCJIC</vt:lpstr>
      <vt:lpstr>'POAI PCJIC'!Área_de_impresión</vt:lpstr>
      <vt:lpstr>'POAI PCJIC'!Títulos_a_imprimir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user</cp:lastModifiedBy>
  <cp:lastPrinted>2020-01-09T20:46:23Z</cp:lastPrinted>
  <dcterms:created xsi:type="dcterms:W3CDTF">2015-02-11T19:15:54Z</dcterms:created>
  <dcterms:modified xsi:type="dcterms:W3CDTF">2020-07-14T22:09:00Z</dcterms:modified>
</cp:coreProperties>
</file>