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Modificación 2020 POAI No4\"/>
    </mc:Choice>
  </mc:AlternateContent>
  <xr:revisionPtr revIDLastSave="0" documentId="13_ncr:1_{022E275A-EB4E-47A4-80FA-6B9A45DD8A55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PCJIC'!$A$6:$AQ$37</definedName>
    <definedName name="_xlnm.Print_Area" localSheetId="0">'POAI PCJIC'!$A$1:$AS$37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4" l="1"/>
  <c r="I35" i="4" l="1"/>
  <c r="I34" i="4"/>
  <c r="I31" i="4"/>
  <c r="I20" i="4"/>
  <c r="I18" i="4"/>
  <c r="I17" i="4"/>
  <c r="I16" i="4"/>
  <c r="I8" i="4"/>
  <c r="I7" i="4"/>
  <c r="I36" i="4"/>
  <c r="AR37" i="4"/>
  <c r="AP37" i="4"/>
  <c r="AN37" i="4"/>
  <c r="AK37" i="4"/>
  <c r="AH37" i="4"/>
  <c r="AH28" i="4"/>
  <c r="AE32" i="4"/>
  <c r="AE37" i="4" s="1"/>
  <c r="V37" i="4"/>
  <c r="AB37" i="4" l="1"/>
  <c r="X33" i="4"/>
  <c r="I33" i="4" s="1"/>
  <c r="X30" i="4"/>
  <c r="I30" i="4" s="1"/>
  <c r="X27" i="4"/>
  <c r="I27" i="4" s="1"/>
  <c r="X22" i="4"/>
  <c r="X13" i="4"/>
  <c r="X12" i="4"/>
  <c r="I12" i="4" s="1"/>
  <c r="X10" i="4"/>
  <c r="X37" i="4" s="1"/>
  <c r="T32" i="4"/>
  <c r="T26" i="4"/>
  <c r="I26" i="4" s="1"/>
  <c r="K37" i="4"/>
  <c r="T37" i="4" l="1"/>
  <c r="AD37" i="4"/>
  <c r="Y10" i="4"/>
  <c r="Y37" i="4" s="1"/>
  <c r="AA10" i="4"/>
  <c r="AA37" i="4" s="1"/>
  <c r="AM37" i="4" l="1"/>
  <c r="AJ37" i="4"/>
  <c r="I19" i="4" l="1"/>
  <c r="AL15" i="4" l="1"/>
  <c r="AL14" i="4" l="1"/>
  <c r="I14" i="4" s="1"/>
  <c r="I15" i="4"/>
  <c r="D8" i="4"/>
  <c r="D9" i="4" s="1"/>
  <c r="D10" i="4" s="1"/>
  <c r="D11" i="4" s="1"/>
  <c r="D12" i="4" s="1"/>
  <c r="D13" i="4" s="1"/>
  <c r="D14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l="1"/>
  <c r="D34" i="4" s="1"/>
  <c r="D35" i="4" s="1"/>
  <c r="D36" i="4" s="1"/>
  <c r="Z32" i="4"/>
  <c r="I32" i="4" s="1"/>
  <c r="R37" i="4" l="1"/>
  <c r="Q37" i="4"/>
  <c r="J29" i="4" l="1"/>
  <c r="I29" i="4" s="1"/>
  <c r="AQ37" i="4"/>
  <c r="AO37" i="4"/>
  <c r="AL37" i="4"/>
  <c r="AG37" i="4"/>
  <c r="AF37" i="4"/>
  <c r="S37" i="4"/>
  <c r="P37" i="4"/>
  <c r="O37" i="4"/>
  <c r="N37" i="4"/>
  <c r="M37" i="4"/>
  <c r="L37" i="4"/>
  <c r="J37" i="4"/>
  <c r="Z37" i="4"/>
  <c r="AC28" i="4"/>
  <c r="W28" i="4"/>
  <c r="I28" i="4" s="1"/>
  <c r="AC25" i="4"/>
  <c r="I25" i="4" s="1"/>
  <c r="AC24" i="4"/>
  <c r="I24" i="4" s="1"/>
  <c r="W23" i="4"/>
  <c r="I23" i="4" s="1"/>
  <c r="AI22" i="4"/>
  <c r="W22" i="4"/>
  <c r="AI13" i="4"/>
  <c r="W13" i="4"/>
  <c r="I13" i="4" s="1"/>
  <c r="W11" i="4"/>
  <c r="I11" i="4" s="1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22" i="4" s="1"/>
  <c r="B23" i="4" s="1"/>
  <c r="B24" i="4" s="1"/>
  <c r="B25" i="4" s="1"/>
  <c r="B26" i="4" s="1"/>
  <c r="B27" i="4" s="1"/>
  <c r="B28" i="4" s="1"/>
  <c r="B29" i="4" s="1"/>
  <c r="B30" i="4" s="1"/>
  <c r="B32" i="4" s="1"/>
  <c r="B33" i="4" s="1"/>
  <c r="B34" i="4" s="1"/>
  <c r="B35" i="4" s="1"/>
  <c r="U37" i="4"/>
  <c r="I22" i="4" l="1"/>
  <c r="I37" i="4" s="1"/>
  <c r="AC37" i="4"/>
  <c r="AI37" i="4"/>
  <c r="W37" i="4"/>
</calcChain>
</file>

<file path=xl/sharedStrings.xml><?xml version="1.0" encoding="utf-8"?>
<sst xmlns="http://schemas.openxmlformats.org/spreadsheetml/2006/main" count="217" uniqueCount="166">
  <si>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</si>
  <si>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</si>
  <si>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</si>
  <si>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</si>
  <si>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</si>
  <si>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</si>
  <si>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</si>
  <si>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</si>
  <si>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</si>
  <si>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</si>
  <si>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</si>
  <si>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</si>
  <si>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</si>
  <si>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</si>
  <si>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</si>
  <si>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</si>
  <si>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</si>
  <si>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</si>
  <si>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</si>
  <si>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</si>
  <si>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</si>
  <si>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</si>
  <si>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</si>
  <si>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</si>
  <si>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</si>
  <si>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</si>
  <si>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</si>
  <si>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</si>
  <si>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</si>
  <si>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</si>
  <si>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</si>
  <si>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</si>
  <si>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</si>
  <si>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</si>
  <si>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</si>
  <si>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</si>
  <si>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</si>
  <si>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</si>
  <si>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</si>
  <si>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</si>
  <si>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</si>
  <si>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</si>
  <si>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</si>
  <si>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</si>
  <si>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</si>
  <si>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</si>
  <si>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</si>
  <si>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</si>
  <si>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</si>
  <si>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</si>
  <si>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</si>
  <si>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</si>
  <si>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</si>
  <si>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</si>
  <si>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</si>
  <si>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</si>
  <si>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</si>
  <si>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</si>
  <si>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</si>
  <si>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</si>
  <si>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</si>
  <si>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</si>
  <si>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</si>
  <si>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</si>
  <si>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</si>
  <si>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</si>
  <si>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</si>
  <si>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</si>
  <si>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</si>
  <si>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</si>
  <si>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</si>
  <si>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</si>
  <si>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</si>
  <si>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</si>
  <si>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</si>
  <si>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</si>
  <si>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</si>
  <si>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</si>
  <si>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</si>
  <si>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</si>
  <si>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</si>
  <si>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</si>
  <si>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</si>
  <si>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</si>
  <si>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</si>
  <si>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</si>
  <si>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</si>
  <si>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</si>
  <si>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</si>
  <si>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</si>
  <si>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</si>
  <si>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</si>
  <si>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</si>
  <si>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</si>
  <si>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</si>
  <si>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3151650102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</si>
  <si>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</si>
  <si>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</si>
  <si>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</si>
  <si>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</si>
  <si>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</si>
  <si>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</si>
  <si>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</si>
  <si>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</si>
  <si>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</si>
  <si>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</si>
  <si>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</si>
  <si>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</si>
  <si>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</si>
  <si>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</si>
  <si>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</si>
  <si>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Se trasladan recursos por un valor de $ 210.960.753 según Resolución Rectoral No 202005000044 del 29 de enero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</si>
  <si>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</si>
  <si>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</si>
  <si>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</si>
  <si>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</si>
  <si>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</si>
  <si>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</si>
  <si>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Se trasladan recursos por un valor de $682.326.474 según Resolución Rectoral No 202005000156 del 17 de marzo de 2020.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</si>
  <si>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</si>
  <si>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</si>
  <si>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</si>
  <si>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</si>
  <si>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</si>
  <si>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</si>
  <si>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</si>
  <si>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</si>
  <si>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</si>
  <si>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</si>
  <si>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</si>
  <si>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</si>
  <si>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</si>
  <si>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</si>
  <si>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</si>
  <si>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</si>
  <si>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</si>
  <si>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</si>
  <si>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</si>
  <si>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</si>
  <si>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</si>
  <si>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</si>
  <si>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</si>
  <si>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</si>
  <si>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</si>
  <si>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$5.347.327.516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</si>
  <si>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</si>
  <si>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</si>
  <si>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</si>
  <si>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</si>
  <si>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</si>
  <si>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</si>
  <si>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</si>
  <si>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</si>
  <si>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$1.511.896.254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</si>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</sst>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6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3"/>
    <xf numFmtId="0" fontId="1" fillId="0" borderId="0" xfId="3" applyFill="1" applyBorder="1"/>
    <xf numFmtId="0" fontId="5" fillId="0" borderId="1" xfId="0" applyFont="1" applyFill="1" applyBorder="1" applyAlignment="1" applyProtection="1">
      <alignment horizontal="right" vertical="center"/>
      <protection locked="0"/>
    </xf>
    <xf numFmtId="49" fontId="9" fillId="0" borderId="1" xfId="3" applyNumberFormat="1" applyFont="1" applyFill="1" applyBorder="1" applyAlignment="1">
      <alignment horizontal="justify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68" fontId="9" fillId="0" borderId="1" xfId="8" applyNumberFormat="1" applyFont="1" applyFill="1" applyBorder="1" applyAlignment="1">
      <alignment horizontal="center" vertical="center" wrapText="1"/>
    </xf>
    <xf numFmtId="169" fontId="9" fillId="0" borderId="1" xfId="8" applyNumberFormat="1" applyFont="1" applyFill="1" applyBorder="1" applyAlignment="1">
      <alignment horizontal="center" vertical="center" wrapText="1"/>
    </xf>
    <xf numFmtId="169" fontId="9" fillId="0" borderId="1" xfId="8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justify" vertical="center" wrapText="1"/>
    </xf>
    <xf numFmtId="0" fontId="8" fillId="3" borderId="9" xfId="3" applyFont="1" applyFill="1" applyBorder="1" applyAlignment="1">
      <alignment horizontal="center" vertical="center" wrapText="1"/>
    </xf>
    <xf numFmtId="49" fontId="9" fillId="0" borderId="4" xfId="3" applyNumberFormat="1" applyFont="1" applyFill="1" applyBorder="1" applyAlignment="1">
      <alignment horizontal="justify" vertical="center" wrapText="1"/>
    </xf>
    <xf numFmtId="49" fontId="9" fillId="0" borderId="4" xfId="3" applyNumberFormat="1" applyFont="1" applyFill="1" applyBorder="1" applyAlignment="1">
      <alignment horizontal="center" vertical="center" wrapText="1"/>
    </xf>
    <xf numFmtId="168" fontId="9" fillId="0" borderId="4" xfId="8" applyNumberFormat="1" applyFont="1" applyFill="1" applyBorder="1" applyAlignment="1">
      <alignment horizontal="center" vertical="center" wrapText="1"/>
    </xf>
    <xf numFmtId="169" fontId="9" fillId="0" borderId="4" xfId="8" applyNumberFormat="1" applyFont="1" applyFill="1" applyBorder="1" applyAlignment="1">
      <alignment horizontal="center" vertical="center"/>
    </xf>
    <xf numFmtId="169" fontId="9" fillId="0" borderId="4" xfId="8" applyNumberFormat="1" applyFont="1" applyFill="1" applyBorder="1" applyAlignment="1">
      <alignment horizontal="center" vertical="center" wrapText="1"/>
    </xf>
    <xf numFmtId="169" fontId="9" fillId="0" borderId="5" xfId="8" applyNumberFormat="1" applyFont="1" applyFill="1" applyBorder="1" applyAlignment="1">
      <alignment horizontal="center" vertical="center"/>
    </xf>
    <xf numFmtId="169" fontId="9" fillId="0" borderId="2" xfId="8" applyNumberFormat="1" applyFont="1" applyFill="1" applyBorder="1" applyAlignment="1">
      <alignment horizontal="center" vertical="center"/>
    </xf>
    <xf numFmtId="0" fontId="8" fillId="3" borderId="19" xfId="3" applyFont="1" applyFill="1" applyBorder="1" applyAlignment="1">
      <alignment horizontal="center" vertical="center" wrapText="1"/>
    </xf>
    <xf numFmtId="169" fontId="9" fillId="0" borderId="3" xfId="8" applyNumberFormat="1" applyFont="1" applyFill="1" applyBorder="1" applyAlignment="1">
      <alignment horizontal="center" vertical="center" wrapText="1"/>
    </xf>
    <xf numFmtId="169" fontId="9" fillId="0" borderId="6" xfId="8" applyNumberFormat="1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/>
      <protection locked="0"/>
    </xf>
    <xf numFmtId="0" fontId="5" fillId="0" borderId="7" xfId="0" applyFont="1" applyFill="1" applyBorder="1" applyAlignment="1" applyProtection="1">
      <alignment horizontal="right" vertical="center"/>
      <protection locked="0"/>
    </xf>
    <xf numFmtId="0" fontId="8" fillId="3" borderId="5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8" fillId="3" borderId="18" xfId="3" applyFont="1" applyFill="1" applyBorder="1" applyAlignment="1">
      <alignment horizontal="center" vertical="center" wrapText="1"/>
    </xf>
    <xf numFmtId="0" fontId="8" fillId="3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166" fontId="9" fillId="0" borderId="1" xfId="8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9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/>
    </xf>
    <xf numFmtId="38" fontId="9" fillId="0" borderId="4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8" fillId="0" borderId="20" xfId="3" applyFont="1" applyFill="1" applyBorder="1" applyAlignment="1">
      <alignment horizontal="center" vertical="center"/>
    </xf>
    <xf numFmtId="0" fontId="8" fillId="0" borderId="21" xfId="3" applyFont="1" applyFill="1" applyBorder="1" applyAlignment="1">
      <alignment horizontal="center" vertical="center"/>
    </xf>
    <xf numFmtId="169" fontId="8" fillId="0" borderId="22" xfId="3" applyNumberFormat="1" applyFont="1" applyFill="1" applyBorder="1" applyAlignment="1">
      <alignment horizontal="center" vertical="center"/>
    </xf>
    <xf numFmtId="169" fontId="9" fillId="0" borderId="5" xfId="8" applyNumberFormat="1" applyFont="1" applyFill="1" applyBorder="1" applyAlignment="1">
      <alignment horizontal="center" vertical="center" wrapText="1"/>
    </xf>
    <xf numFmtId="169" fontId="9" fillId="0" borderId="2" xfId="8" applyNumberFormat="1" applyFont="1" applyFill="1" applyBorder="1" applyAlignment="1">
      <alignment horizontal="center" vertical="center" wrapText="1"/>
    </xf>
    <xf numFmtId="169" fontId="9" fillId="0" borderId="2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49" fontId="9" fillId="0" borderId="24" xfId="8" applyNumberFormat="1" applyFont="1" applyFill="1" applyBorder="1" applyAlignment="1">
      <alignment horizontal="center" vertical="center" wrapText="1"/>
    </xf>
    <xf numFmtId="49" fontId="9" fillId="0" borderId="26" xfId="8" applyNumberFormat="1" applyFont="1" applyFill="1" applyBorder="1" applyAlignment="1">
      <alignment horizontal="center" vertical="center" wrapText="1"/>
    </xf>
    <xf numFmtId="0" fontId="9" fillId="0" borderId="26" xfId="8" applyNumberFormat="1" applyFont="1" applyFill="1" applyBorder="1" applyAlignment="1">
      <alignment horizontal="center" vertical="center" wrapText="1"/>
    </xf>
    <xf numFmtId="0" fontId="9" fillId="0" borderId="19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center" vertical="center" wrapText="1"/>
    </xf>
    <xf numFmtId="49" fontId="9" fillId="0" borderId="9" xfId="3" applyNumberFormat="1" applyFont="1" applyFill="1" applyBorder="1" applyAlignment="1">
      <alignment horizontal="justify" vertical="center" wrapText="1"/>
    </xf>
    <xf numFmtId="49" fontId="9" fillId="0" borderId="9" xfId="3" applyNumberFormat="1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/>
    </xf>
    <xf numFmtId="169" fontId="9" fillId="0" borderId="13" xfId="8" applyNumberFormat="1" applyFont="1" applyFill="1" applyBorder="1" applyAlignment="1">
      <alignment horizontal="center" vertical="center"/>
    </xf>
    <xf numFmtId="169" fontId="9" fillId="0" borderId="19" xfId="8" applyNumberFormat="1" applyFont="1" applyFill="1" applyBorder="1" applyAlignment="1">
      <alignment horizontal="center" vertical="center" wrapText="1"/>
    </xf>
    <xf numFmtId="169" fontId="9" fillId="0" borderId="9" xfId="8" applyNumberFormat="1" applyFont="1" applyFill="1" applyBorder="1" applyAlignment="1">
      <alignment horizontal="center" vertical="center" wrapText="1"/>
    </xf>
    <xf numFmtId="169" fontId="9" fillId="0" borderId="9" xfId="8" applyNumberFormat="1" applyFont="1" applyFill="1" applyBorder="1" applyAlignment="1">
      <alignment horizontal="center" vertical="center"/>
    </xf>
    <xf numFmtId="169" fontId="9" fillId="0" borderId="13" xfId="8" applyNumberFormat="1" applyFont="1" applyFill="1" applyBorder="1" applyAlignment="1">
      <alignment horizontal="center" vertical="center" wrapText="1"/>
    </xf>
    <xf numFmtId="0" fontId="9" fillId="0" borderId="25" xfId="8" applyNumberFormat="1" applyFont="1" applyFill="1" applyBorder="1" applyAlignment="1">
      <alignment horizontal="center" vertical="center" wrapText="1"/>
    </xf>
    <xf numFmtId="169" fontId="8" fillId="0" borderId="20" xfId="3" applyNumberFormat="1" applyFont="1" applyFill="1" applyBorder="1" applyAlignment="1">
      <alignment horizontal="center" vertical="center"/>
    </xf>
    <xf numFmtId="169" fontId="8" fillId="0" borderId="21" xfId="3" applyNumberFormat="1" applyFont="1" applyFill="1" applyBorder="1" applyAlignment="1">
      <alignment horizontal="center" vertical="center"/>
    </xf>
    <xf numFmtId="169" fontId="8" fillId="0" borderId="27" xfId="3" applyNumberFormat="1" applyFont="1" applyFill="1" applyBorder="1" applyAlignment="1">
      <alignment horizontal="center" vertical="center"/>
    </xf>
    <xf numFmtId="169" fontId="8" fillId="0" borderId="23" xfId="3" applyNumberFormat="1" applyFont="1" applyFill="1" applyBorder="1" applyAlignment="1">
      <alignment horizontal="center" vertical="center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7"/>
  <sheetViews>
    <sheetView tabSelected="1" topLeftCell="D1" zoomScaleNormal="100" workbookViewId="0">
      <selection activeCell="D1" sqref="D1:F4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14.28515625" style="1" customWidth="1"/>
    <col min="8" max="8" width="13.140625" style="1" customWidth="1"/>
    <col min="9" max="9" width="16.8554687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2" customWidth="1"/>
    <col min="46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45" ht="14.25" customHeight="1" x14ac:dyDescent="0.2">
      <c r="D1" s="32"/>
      <c r="E1" s="32"/>
      <c r="F1" s="32"/>
      <c r="G1" s="44" t="s">
        <v>76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6"/>
      <c r="AS1" s="3" t="s">
        <v>74</v>
      </c>
    </row>
    <row r="2" spans="1:45" ht="12.75" customHeight="1" x14ac:dyDescent="0.2">
      <c r="D2" s="32"/>
      <c r="E2" s="32"/>
      <c r="F2" s="32"/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9"/>
      <c r="AS2" s="38" t="s">
        <v>75</v>
      </c>
    </row>
    <row r="3" spans="1:45" ht="12.75" customHeight="1" x14ac:dyDescent="0.2">
      <c r="D3" s="32"/>
      <c r="E3" s="32"/>
      <c r="F3" s="32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9"/>
      <c r="AS3" s="39"/>
    </row>
    <row r="4" spans="1:45" ht="13.5" customHeight="1" thickBot="1" x14ac:dyDescent="0.25">
      <c r="D4" s="33"/>
      <c r="E4" s="33"/>
      <c r="F4" s="33"/>
      <c r="G4" s="50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2"/>
      <c r="AS4" s="39"/>
    </row>
    <row r="5" spans="1:45" ht="15" customHeight="1" x14ac:dyDescent="0.2">
      <c r="A5" s="26" t="s">
        <v>1</v>
      </c>
      <c r="B5" s="28" t="s">
        <v>2</v>
      </c>
      <c r="C5" s="30" t="s">
        <v>3</v>
      </c>
      <c r="D5" s="34" t="s">
        <v>70</v>
      </c>
      <c r="E5" s="36" t="s">
        <v>4</v>
      </c>
      <c r="F5" s="42" t="s">
        <v>71</v>
      </c>
      <c r="G5" s="36" t="s">
        <v>5</v>
      </c>
      <c r="H5" s="36" t="s">
        <v>72</v>
      </c>
      <c r="I5" s="40" t="s">
        <v>73</v>
      </c>
      <c r="J5" s="53" t="s">
        <v>78</v>
      </c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75" t="s">
        <v>77</v>
      </c>
    </row>
    <row r="6" spans="1:45" ht="67.5" customHeight="1" thickBot="1" x14ac:dyDescent="0.25">
      <c r="A6" s="27"/>
      <c r="B6" s="29"/>
      <c r="C6" s="31"/>
      <c r="D6" s="35"/>
      <c r="E6" s="37"/>
      <c r="F6" s="43"/>
      <c r="G6" s="37"/>
      <c r="H6" s="37"/>
      <c r="I6" s="41"/>
      <c r="J6" s="21" t="s">
        <v>6</v>
      </c>
      <c r="K6" s="21" t="s">
        <v>124</v>
      </c>
      <c r="L6" s="13" t="s">
        <v>69</v>
      </c>
      <c r="M6" s="13" t="s">
        <v>100</v>
      </c>
      <c r="N6" s="13" t="s">
        <v>7</v>
      </c>
      <c r="O6" s="13" t="s">
        <v>8</v>
      </c>
      <c r="P6" s="13" t="s">
        <v>9</v>
      </c>
      <c r="Q6" s="13" t="s">
        <v>101</v>
      </c>
      <c r="R6" s="13" t="s">
        <v>102</v>
      </c>
      <c r="S6" s="13" t="s">
        <v>10</v>
      </c>
      <c r="T6" s="25" t="s">
        <v>125</v>
      </c>
      <c r="U6" s="25" t="s">
        <v>11</v>
      </c>
      <c r="V6" s="25" t="s">
        <v>131</v>
      </c>
      <c r="W6" s="25" t="s">
        <v>12</v>
      </c>
      <c r="X6" s="25" t="s">
        <v>126</v>
      </c>
      <c r="Y6" s="25" t="s">
        <v>121</v>
      </c>
      <c r="Z6" s="13" t="s">
        <v>13</v>
      </c>
      <c r="AA6" s="25" t="s">
        <v>120</v>
      </c>
      <c r="AB6" s="25" t="s">
        <v>130</v>
      </c>
      <c r="AC6" s="25" t="s">
        <v>14</v>
      </c>
      <c r="AD6" s="25" t="s">
        <v>122</v>
      </c>
      <c r="AE6" s="25" t="s">
        <v>132</v>
      </c>
      <c r="AF6" s="13" t="s">
        <v>15</v>
      </c>
      <c r="AG6" s="13" t="s">
        <v>16</v>
      </c>
      <c r="AH6" s="25" t="s">
        <v>133</v>
      </c>
      <c r="AI6" s="25" t="s">
        <v>17</v>
      </c>
      <c r="AJ6" s="25" t="s">
        <v>112</v>
      </c>
      <c r="AK6" s="25" t="s">
        <v>134</v>
      </c>
      <c r="AL6" s="25" t="s">
        <v>18</v>
      </c>
      <c r="AM6" s="25" t="s">
        <v>113</v>
      </c>
      <c r="AN6" s="25" t="s">
        <v>137</v>
      </c>
      <c r="AO6" s="25" t="s">
        <v>19</v>
      </c>
      <c r="AP6" s="25" t="s">
        <v>138</v>
      </c>
      <c r="AQ6" s="25" t="s">
        <v>20</v>
      </c>
      <c r="AR6" s="24" t="s">
        <v>139</v>
      </c>
      <c r="AS6" s="76"/>
    </row>
    <row r="7" spans="1:45" ht="36" x14ac:dyDescent="0.2">
      <c r="A7" s="55" t="s">
        <v>0</v>
      </c>
      <c r="B7" s="56">
        <v>1</v>
      </c>
      <c r="C7" s="56">
        <v>3</v>
      </c>
      <c r="D7" s="56">
        <v>1</v>
      </c>
      <c r="E7" s="14" t="s">
        <v>21</v>
      </c>
      <c r="F7" s="15" t="s">
        <v>22</v>
      </c>
      <c r="G7" s="16" t="s">
        <v>23</v>
      </c>
      <c r="H7" s="63" t="s">
        <v>79</v>
      </c>
      <c r="I7" s="19">
        <f>SUM(J7:AR7)</f>
        <v>19288319898</v>
      </c>
      <c r="J7" s="22"/>
      <c r="K7" s="18"/>
      <c r="L7" s="18"/>
      <c r="M7" s="18"/>
      <c r="N7" s="17">
        <v>19288319898</v>
      </c>
      <c r="O7" s="17"/>
      <c r="P7" s="64"/>
      <c r="Q7" s="64"/>
      <c r="R7" s="64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72"/>
      <c r="AS7" s="77"/>
    </row>
    <row r="8" spans="1:45" ht="72" x14ac:dyDescent="0.2">
      <c r="A8" s="11" t="s">
        <v>0</v>
      </c>
      <c r="B8" s="10">
        <f>B7+1</f>
        <v>2</v>
      </c>
      <c r="C8" s="10">
        <v>3</v>
      </c>
      <c r="D8" s="10">
        <f>D7+1</f>
        <v>2</v>
      </c>
      <c r="E8" s="4" t="s">
        <v>24</v>
      </c>
      <c r="F8" s="5" t="s">
        <v>22</v>
      </c>
      <c r="G8" s="6" t="s">
        <v>23</v>
      </c>
      <c r="H8" s="65" t="s">
        <v>80</v>
      </c>
      <c r="I8" s="20">
        <f t="shared" ref="I8:I16" si="0">SUM(J8:AR8)</f>
        <v>26029170364</v>
      </c>
      <c r="J8" s="23"/>
      <c r="K8" s="7"/>
      <c r="L8" s="7"/>
      <c r="M8" s="7"/>
      <c r="N8" s="8">
        <v>6837758170</v>
      </c>
      <c r="O8" s="8">
        <v>16063809663</v>
      </c>
      <c r="P8" s="8">
        <v>3127602531</v>
      </c>
      <c r="Q8" s="8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3"/>
      <c r="AS8" s="78"/>
    </row>
    <row r="9" spans="1:45" ht="60" x14ac:dyDescent="0.2">
      <c r="A9" s="11" t="s">
        <v>0</v>
      </c>
      <c r="B9" s="10">
        <f t="shared" ref="B9:B35" si="1">B8+1</f>
        <v>3</v>
      </c>
      <c r="C9" s="10">
        <v>8</v>
      </c>
      <c r="D9" s="10">
        <f t="shared" ref="D9:D35" si="2">D8+1</f>
        <v>3</v>
      </c>
      <c r="E9" s="4" t="s">
        <v>25</v>
      </c>
      <c r="F9" s="5" t="s">
        <v>22</v>
      </c>
      <c r="G9" s="6" t="s">
        <v>26</v>
      </c>
      <c r="H9" s="65" t="s">
        <v>81</v>
      </c>
      <c r="I9" s="20">
        <f t="shared" si="0"/>
        <v>1715316382</v>
      </c>
      <c r="J9" s="23"/>
      <c r="K9" s="7"/>
      <c r="L9" s="7"/>
      <c r="M9" s="7"/>
      <c r="N9" s="7"/>
      <c r="O9" s="7"/>
      <c r="P9" s="7"/>
      <c r="Q9" s="8">
        <v>286000000</v>
      </c>
      <c r="R9" s="7"/>
      <c r="S9" s="7"/>
      <c r="T9" s="7"/>
      <c r="U9" s="7"/>
      <c r="V9" s="7"/>
      <c r="W9" s="8">
        <f>238500000*1.04</f>
        <v>248040000</v>
      </c>
      <c r="X9" s="8">
        <v>14164220</v>
      </c>
      <c r="Y9" s="8"/>
      <c r="Z9" s="7"/>
      <c r="AA9" s="7"/>
      <c r="AB9" s="7"/>
      <c r="AC9" s="7"/>
      <c r="AD9" s="7"/>
      <c r="AE9" s="8">
        <v>807112162</v>
      </c>
      <c r="AF9" s="7"/>
      <c r="AG9" s="7">
        <v>360000000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73"/>
      <c r="AS9" s="79" t="s">
        <v>140</v>
      </c>
    </row>
    <row r="10" spans="1:45" ht="132" x14ac:dyDescent="0.2">
      <c r="A10" s="11" t="s">
        <v>0</v>
      </c>
      <c r="B10" s="10">
        <f t="shared" si="1"/>
        <v>4</v>
      </c>
      <c r="C10" s="10">
        <v>11</v>
      </c>
      <c r="D10" s="10">
        <f t="shared" si="2"/>
        <v>4</v>
      </c>
      <c r="E10" s="4" t="s">
        <v>27</v>
      </c>
      <c r="F10" s="5" t="s">
        <v>22</v>
      </c>
      <c r="G10" s="9" t="s">
        <v>28</v>
      </c>
      <c r="H10" s="65" t="s">
        <v>82</v>
      </c>
      <c r="I10" s="20">
        <f t="shared" si="0"/>
        <v>522015983</v>
      </c>
      <c r="J10" s="23"/>
      <c r="K10" s="7"/>
      <c r="L10" s="7"/>
      <c r="M10" s="7"/>
      <c r="N10" s="7"/>
      <c r="O10" s="7"/>
      <c r="P10" s="7"/>
      <c r="Q10" s="7"/>
      <c r="R10" s="7"/>
      <c r="S10" s="7"/>
      <c r="T10" s="8">
        <v>60000000</v>
      </c>
      <c r="U10" s="7"/>
      <c r="V10" s="7"/>
      <c r="W10" s="8">
        <f>196080000</f>
        <v>196080000</v>
      </c>
      <c r="X10" s="8">
        <f>50000000+70000000</f>
        <v>120000000</v>
      </c>
      <c r="Y10" s="8">
        <f>494180</f>
        <v>494180</v>
      </c>
      <c r="Z10" s="8">
        <v>100000000</v>
      </c>
      <c r="AA10" s="8">
        <f>100820</f>
        <v>100820</v>
      </c>
      <c r="AB10" s="8">
        <v>45312200</v>
      </c>
      <c r="AC10" s="7"/>
      <c r="AD10" s="7"/>
      <c r="AE10" s="7"/>
      <c r="AF10" s="7"/>
      <c r="AG10" s="7"/>
      <c r="AH10" s="8">
        <v>28783</v>
      </c>
      <c r="AI10" s="7"/>
      <c r="AJ10" s="7"/>
      <c r="AK10" s="7"/>
      <c r="AL10" s="7"/>
      <c r="AM10" s="7"/>
      <c r="AN10" s="7"/>
      <c r="AO10" s="7"/>
      <c r="AP10" s="7"/>
      <c r="AQ10" s="7"/>
      <c r="AR10" s="73"/>
      <c r="AS10" s="78" t="s">
        <v>161</v>
      </c>
    </row>
    <row r="11" spans="1:45" ht="60" x14ac:dyDescent="0.2">
      <c r="A11" s="11" t="s">
        <v>0</v>
      </c>
      <c r="B11" s="10">
        <f t="shared" si="1"/>
        <v>5</v>
      </c>
      <c r="C11" s="10">
        <v>4</v>
      </c>
      <c r="D11" s="10">
        <f t="shared" si="2"/>
        <v>5</v>
      </c>
      <c r="E11" s="4" t="s">
        <v>29</v>
      </c>
      <c r="F11" s="5" t="s">
        <v>22</v>
      </c>
      <c r="G11" s="9" t="s">
        <v>30</v>
      </c>
      <c r="H11" s="65" t="s">
        <v>83</v>
      </c>
      <c r="I11" s="20">
        <f t="shared" si="0"/>
        <v>253112383</v>
      </c>
      <c r="J11" s="23"/>
      <c r="K11" s="7"/>
      <c r="L11" s="7"/>
      <c r="M11" s="7"/>
      <c r="N11" s="10"/>
      <c r="O11" s="10"/>
      <c r="P11" s="10"/>
      <c r="Q11" s="10"/>
      <c r="R11" s="10"/>
      <c r="S11" s="7"/>
      <c r="T11" s="7"/>
      <c r="U11" s="7"/>
      <c r="V11" s="7"/>
      <c r="W11" s="8">
        <f>93600000*1.04</f>
        <v>97344000</v>
      </c>
      <c r="X11" s="8">
        <v>3028021</v>
      </c>
      <c r="Y11" s="8"/>
      <c r="Z11" s="7"/>
      <c r="AA11" s="7"/>
      <c r="AB11" s="7"/>
      <c r="AC11" s="7"/>
      <c r="AD11" s="7"/>
      <c r="AE11" s="7"/>
      <c r="AF11" s="7"/>
      <c r="AG11" s="7">
        <v>85000000</v>
      </c>
      <c r="AH11" s="8">
        <v>67740362</v>
      </c>
      <c r="AI11" s="7"/>
      <c r="AJ11" s="7"/>
      <c r="AK11" s="7"/>
      <c r="AL11" s="7"/>
      <c r="AM11" s="7"/>
      <c r="AN11" s="7"/>
      <c r="AO11" s="7"/>
      <c r="AP11" s="7"/>
      <c r="AQ11" s="7"/>
      <c r="AR11" s="73"/>
      <c r="AS11" s="79" t="s">
        <v>141</v>
      </c>
    </row>
    <row r="12" spans="1:45" ht="60" x14ac:dyDescent="0.2">
      <c r="A12" s="11" t="s">
        <v>0</v>
      </c>
      <c r="B12" s="10">
        <f t="shared" si="1"/>
        <v>6</v>
      </c>
      <c r="C12" s="10" t="s">
        <v>31</v>
      </c>
      <c r="D12" s="10">
        <f t="shared" si="2"/>
        <v>6</v>
      </c>
      <c r="E12" s="4" t="s">
        <v>32</v>
      </c>
      <c r="F12" s="5" t="s">
        <v>22</v>
      </c>
      <c r="G12" s="5" t="s">
        <v>33</v>
      </c>
      <c r="H12" s="65" t="s">
        <v>84</v>
      </c>
      <c r="I12" s="20">
        <f t="shared" si="0"/>
        <v>537045271</v>
      </c>
      <c r="J12" s="23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>
        <v>350000000</v>
      </c>
      <c r="X12" s="8">
        <f>47676040+50000000</f>
        <v>97676040</v>
      </c>
      <c r="Y12" s="8"/>
      <c r="Z12" s="7"/>
      <c r="AA12" s="7"/>
      <c r="AB12" s="7"/>
      <c r="AC12" s="7"/>
      <c r="AD12" s="7"/>
      <c r="AE12" s="8">
        <v>89369231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3"/>
      <c r="AS12" s="79" t="s">
        <v>142</v>
      </c>
    </row>
    <row r="13" spans="1:45" ht="60" x14ac:dyDescent="0.2">
      <c r="A13" s="11" t="s">
        <v>0</v>
      </c>
      <c r="B13" s="10">
        <f t="shared" si="1"/>
        <v>7</v>
      </c>
      <c r="C13" s="10">
        <v>6</v>
      </c>
      <c r="D13" s="10">
        <f t="shared" si="2"/>
        <v>7</v>
      </c>
      <c r="E13" s="4" t="s">
        <v>34</v>
      </c>
      <c r="F13" s="5" t="s">
        <v>22</v>
      </c>
      <c r="G13" s="10" t="s">
        <v>35</v>
      </c>
      <c r="H13" s="65" t="s">
        <v>85</v>
      </c>
      <c r="I13" s="20">
        <f t="shared" si="0"/>
        <v>1373152470.45</v>
      </c>
      <c r="J13" s="23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>
        <f>(62400000*1.04)+100000000+100000000-50000000</f>
        <v>214896000</v>
      </c>
      <c r="X13" s="8">
        <f>28496814+300000000</f>
        <v>328496814</v>
      </c>
      <c r="Y13" s="8"/>
      <c r="Z13" s="8">
        <v>100000000</v>
      </c>
      <c r="AA13" s="8"/>
      <c r="AB13" s="8"/>
      <c r="AC13" s="10"/>
      <c r="AD13" s="10"/>
      <c r="AE13" s="8">
        <v>512525367</v>
      </c>
      <c r="AF13" s="7"/>
      <c r="AG13" s="7"/>
      <c r="AH13" s="7"/>
      <c r="AI13" s="7">
        <f>356480000/2</f>
        <v>178240000</v>
      </c>
      <c r="AJ13" s="7"/>
      <c r="AK13" s="57">
        <v>38994289.449999996</v>
      </c>
      <c r="AL13" s="7"/>
      <c r="AM13" s="7"/>
      <c r="AN13" s="7"/>
      <c r="AO13" s="7"/>
      <c r="AP13" s="7"/>
      <c r="AQ13" s="7"/>
      <c r="AR13" s="73"/>
      <c r="AS13" s="79" t="s">
        <v>143</v>
      </c>
    </row>
    <row r="14" spans="1:45" ht="48" x14ac:dyDescent="0.2">
      <c r="A14" s="11" t="s">
        <v>0</v>
      </c>
      <c r="B14" s="10">
        <f t="shared" si="1"/>
        <v>8</v>
      </c>
      <c r="C14" s="10" t="s">
        <v>36</v>
      </c>
      <c r="D14" s="10">
        <f t="shared" si="2"/>
        <v>8</v>
      </c>
      <c r="E14" s="4" t="s">
        <v>18</v>
      </c>
      <c r="F14" s="5" t="s">
        <v>37</v>
      </c>
      <c r="G14" s="10" t="s">
        <v>38</v>
      </c>
      <c r="H14" s="65" t="s">
        <v>86</v>
      </c>
      <c r="I14" s="20">
        <f t="shared" si="0"/>
        <v>14209333155</v>
      </c>
      <c r="J14" s="23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0"/>
      <c r="AD14" s="10"/>
      <c r="AE14" s="10"/>
      <c r="AF14" s="7"/>
      <c r="AG14" s="7"/>
      <c r="AH14" s="7"/>
      <c r="AI14" s="7"/>
      <c r="AJ14" s="7"/>
      <c r="AK14" s="7"/>
      <c r="AL14" s="7">
        <f>17824000000-AL15-AL16-AL17-AL18-AL19-AL21</f>
        <v>14209333155</v>
      </c>
      <c r="AM14" s="7"/>
      <c r="AN14" s="7"/>
      <c r="AO14" s="7"/>
      <c r="AP14" s="7"/>
      <c r="AQ14" s="7"/>
      <c r="AR14" s="73"/>
      <c r="AS14" s="78"/>
    </row>
    <row r="15" spans="1:45" ht="72" x14ac:dyDescent="0.2">
      <c r="A15" s="11"/>
      <c r="B15" s="10"/>
      <c r="C15" s="10"/>
      <c r="D15" s="10" t="s">
        <v>103</v>
      </c>
      <c r="E15" s="4" t="s">
        <v>104</v>
      </c>
      <c r="F15" s="5" t="s">
        <v>37</v>
      </c>
      <c r="G15" s="10" t="s">
        <v>38</v>
      </c>
      <c r="H15" s="66">
        <v>4231910243</v>
      </c>
      <c r="I15" s="20">
        <f t="shared" si="0"/>
        <v>347731762</v>
      </c>
      <c r="J15" s="23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0"/>
      <c r="AD15" s="10"/>
      <c r="AE15" s="10"/>
      <c r="AF15" s="7"/>
      <c r="AG15" s="7"/>
      <c r="AH15" s="7"/>
      <c r="AI15" s="7"/>
      <c r="AJ15" s="7"/>
      <c r="AK15" s="7"/>
      <c r="AL15" s="7">
        <f>347731762</f>
        <v>347731762</v>
      </c>
      <c r="AM15" s="7"/>
      <c r="AN15" s="7"/>
      <c r="AO15" s="7"/>
      <c r="AP15" s="7"/>
      <c r="AQ15" s="7"/>
      <c r="AR15" s="73"/>
      <c r="AS15" s="78" t="s">
        <v>106</v>
      </c>
    </row>
    <row r="16" spans="1:45" ht="60" x14ac:dyDescent="0.2">
      <c r="A16" s="11"/>
      <c r="B16" s="10"/>
      <c r="C16" s="10"/>
      <c r="D16" s="10" t="s">
        <v>107</v>
      </c>
      <c r="E16" s="4" t="s">
        <v>105</v>
      </c>
      <c r="F16" s="5" t="s">
        <v>37</v>
      </c>
      <c r="G16" s="10" t="s">
        <v>38</v>
      </c>
      <c r="H16" s="66">
        <v>4231910260</v>
      </c>
      <c r="I16" s="20">
        <f t="shared" si="0"/>
        <v>210960753</v>
      </c>
      <c r="J16" s="23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0"/>
      <c r="AD16" s="10"/>
      <c r="AE16" s="10"/>
      <c r="AF16" s="7"/>
      <c r="AG16" s="7"/>
      <c r="AH16" s="7"/>
      <c r="AI16" s="7"/>
      <c r="AJ16" s="7"/>
      <c r="AK16" s="7"/>
      <c r="AL16" s="7">
        <v>210960753</v>
      </c>
      <c r="AM16" s="7"/>
      <c r="AN16" s="7"/>
      <c r="AO16" s="7"/>
      <c r="AP16" s="7"/>
      <c r="AQ16" s="7"/>
      <c r="AR16" s="73"/>
      <c r="AS16" s="78" t="s">
        <v>111</v>
      </c>
    </row>
    <row r="17" spans="1:45" ht="144" x14ac:dyDescent="0.2">
      <c r="A17" s="11"/>
      <c r="B17" s="10"/>
      <c r="C17" s="10"/>
      <c r="D17" s="4" t="s">
        <v>108</v>
      </c>
      <c r="E17" s="58" t="s">
        <v>114</v>
      </c>
      <c r="F17" s="5" t="s">
        <v>55</v>
      </c>
      <c r="G17" s="5" t="s">
        <v>56</v>
      </c>
      <c r="H17" s="66">
        <v>3181560111</v>
      </c>
      <c r="I17" s="20">
        <f>SUM(J17:AR17)</f>
        <v>2106430993</v>
      </c>
      <c r="J17" s="2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0"/>
      <c r="AD17" s="10"/>
      <c r="AE17" s="10"/>
      <c r="AF17" s="7"/>
      <c r="AG17" s="7"/>
      <c r="AH17" s="7"/>
      <c r="AI17" s="7"/>
      <c r="AJ17" s="7"/>
      <c r="AK17" s="7"/>
      <c r="AL17" s="7">
        <v>1800000000</v>
      </c>
      <c r="AM17" s="8">
        <v>306430993</v>
      </c>
      <c r="AN17" s="8"/>
      <c r="AO17" s="7"/>
      <c r="AP17" s="7"/>
      <c r="AQ17" s="7"/>
      <c r="AR17" s="73"/>
      <c r="AS17" s="78" t="s">
        <v>162</v>
      </c>
    </row>
    <row r="18" spans="1:45" ht="60" x14ac:dyDescent="0.2">
      <c r="A18" s="11"/>
      <c r="B18" s="10"/>
      <c r="C18" s="10"/>
      <c r="D18" s="59" t="s">
        <v>115</v>
      </c>
      <c r="E18" s="4" t="s">
        <v>119</v>
      </c>
      <c r="F18" s="5" t="s">
        <v>37</v>
      </c>
      <c r="G18" s="10" t="s">
        <v>42</v>
      </c>
      <c r="H18" s="67">
        <v>4251800111</v>
      </c>
      <c r="I18" s="20">
        <f>SUM(J18:AR18)</f>
        <v>682326474</v>
      </c>
      <c r="J18" s="23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0"/>
      <c r="AD18" s="10"/>
      <c r="AE18" s="10"/>
      <c r="AF18" s="7"/>
      <c r="AG18" s="7"/>
      <c r="AH18" s="7"/>
      <c r="AI18" s="7"/>
      <c r="AJ18" s="7"/>
      <c r="AK18" s="7"/>
      <c r="AL18" s="7">
        <v>682326474</v>
      </c>
      <c r="AM18" s="7"/>
      <c r="AN18" s="7"/>
      <c r="AO18" s="7"/>
      <c r="AP18" s="7"/>
      <c r="AQ18" s="7"/>
      <c r="AR18" s="73"/>
      <c r="AS18" s="78" t="s">
        <v>118</v>
      </c>
    </row>
    <row r="19" spans="1:45" ht="60" x14ac:dyDescent="0.2">
      <c r="A19" s="11"/>
      <c r="B19" s="10"/>
      <c r="C19" s="10"/>
      <c r="D19" s="10" t="s">
        <v>116</v>
      </c>
      <c r="E19" s="4" t="s">
        <v>109</v>
      </c>
      <c r="F19" s="5" t="s">
        <v>37</v>
      </c>
      <c r="G19" s="10" t="s">
        <v>38</v>
      </c>
      <c r="H19" s="66">
        <v>4231910272</v>
      </c>
      <c r="I19" s="20">
        <f>SUM(J19:AQ19)</f>
        <v>357460695</v>
      </c>
      <c r="J19" s="23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0"/>
      <c r="AD19" s="10"/>
      <c r="AE19" s="10"/>
      <c r="AF19" s="7"/>
      <c r="AG19" s="7"/>
      <c r="AH19" s="7"/>
      <c r="AI19" s="7"/>
      <c r="AJ19" s="7"/>
      <c r="AK19" s="7"/>
      <c r="AL19" s="7">
        <v>357460695</v>
      </c>
      <c r="AM19" s="7"/>
      <c r="AN19" s="7"/>
      <c r="AO19" s="7"/>
      <c r="AP19" s="7"/>
      <c r="AQ19" s="7"/>
      <c r="AR19" s="73"/>
      <c r="AS19" s="78" t="s">
        <v>110</v>
      </c>
    </row>
    <row r="20" spans="1:45" ht="60" x14ac:dyDescent="0.2">
      <c r="A20" s="11"/>
      <c r="B20" s="10"/>
      <c r="C20" s="10"/>
      <c r="D20" s="10" t="s">
        <v>117</v>
      </c>
      <c r="E20" s="4" t="s">
        <v>135</v>
      </c>
      <c r="F20" s="5" t="s">
        <v>136</v>
      </c>
      <c r="G20" s="5" t="s">
        <v>136</v>
      </c>
      <c r="H20" s="5" t="s">
        <v>136</v>
      </c>
      <c r="I20" s="20">
        <f t="shared" ref="I20:I32" si="3">SUM(J20:AR20)</f>
        <v>5347327516</v>
      </c>
      <c r="J20" s="23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0"/>
      <c r="AD20" s="10"/>
      <c r="AE20" s="10"/>
      <c r="AF20" s="7"/>
      <c r="AG20" s="7"/>
      <c r="AH20" s="7"/>
      <c r="AI20" s="7"/>
      <c r="AJ20" s="7"/>
      <c r="AK20" s="7"/>
      <c r="AL20" s="7"/>
      <c r="AM20" s="7"/>
      <c r="AN20" s="7">
        <v>5347327516</v>
      </c>
      <c r="AO20" s="7"/>
      <c r="AP20" s="7"/>
      <c r="AQ20" s="7"/>
      <c r="AR20" s="73"/>
      <c r="AS20" s="79" t="s">
        <v>144</v>
      </c>
    </row>
    <row r="21" spans="1:45" ht="60" x14ac:dyDescent="0.2">
      <c r="A21" s="11"/>
      <c r="B21" s="10"/>
      <c r="C21" s="10"/>
      <c r="D21" s="10" t="s">
        <v>157</v>
      </c>
      <c r="E21" s="4" t="s">
        <v>159</v>
      </c>
      <c r="F21" s="5" t="s">
        <v>37</v>
      </c>
      <c r="G21" s="5" t="s">
        <v>38</v>
      </c>
      <c r="H21" s="5" t="s">
        <v>160</v>
      </c>
      <c r="I21" s="20">
        <f t="shared" si="3"/>
        <v>216187161</v>
      </c>
      <c r="J21" s="23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0"/>
      <c r="AD21" s="10"/>
      <c r="AE21" s="10"/>
      <c r="AF21" s="7"/>
      <c r="AG21" s="7"/>
      <c r="AH21" s="7"/>
      <c r="AI21" s="7"/>
      <c r="AJ21" s="7"/>
      <c r="AK21" s="7"/>
      <c r="AL21" s="7">
        <v>216187161</v>
      </c>
      <c r="AM21" s="7"/>
      <c r="AN21" s="7"/>
      <c r="AO21" s="7"/>
      <c r="AP21" s="7"/>
      <c r="AQ21" s="7"/>
      <c r="AR21" s="73"/>
      <c r="AS21" s="78" t="s">
        <v>158</v>
      </c>
    </row>
    <row r="22" spans="1:45" ht="132" x14ac:dyDescent="0.2">
      <c r="A22" s="11" t="s">
        <v>0</v>
      </c>
      <c r="B22" s="10">
        <f>B14+1</f>
        <v>9</v>
      </c>
      <c r="C22" s="10" t="s">
        <v>36</v>
      </c>
      <c r="D22" s="10">
        <f>D14+1</f>
        <v>9</v>
      </c>
      <c r="E22" s="4" t="s">
        <v>39</v>
      </c>
      <c r="F22" s="5" t="s">
        <v>37</v>
      </c>
      <c r="G22" s="5" t="s">
        <v>40</v>
      </c>
      <c r="H22" s="66" t="s">
        <v>87</v>
      </c>
      <c r="I22" s="20">
        <f t="shared" si="3"/>
        <v>691459206.45000005</v>
      </c>
      <c r="J22" s="23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8">
        <f>144800000*1.04</f>
        <v>150592000</v>
      </c>
      <c r="X22" s="8">
        <f>12873824+300000000</f>
        <v>312873824</v>
      </c>
      <c r="Y22" s="8"/>
      <c r="Z22" s="7"/>
      <c r="AA22" s="7"/>
      <c r="AB22" s="7"/>
      <c r="AC22" s="7"/>
      <c r="AD22" s="7"/>
      <c r="AE22" s="7"/>
      <c r="AF22" s="7"/>
      <c r="AG22" s="7"/>
      <c r="AH22" s="7"/>
      <c r="AI22" s="7">
        <f>356480000/2</f>
        <v>178240000</v>
      </c>
      <c r="AJ22" s="8">
        <v>5379547</v>
      </c>
      <c r="AK22" s="57">
        <v>44373835.449999996</v>
      </c>
      <c r="AL22" s="7"/>
      <c r="AM22" s="7"/>
      <c r="AN22" s="7"/>
      <c r="AO22" s="7"/>
      <c r="AP22" s="7"/>
      <c r="AQ22" s="7"/>
      <c r="AR22" s="73"/>
      <c r="AS22" s="78" t="s">
        <v>163</v>
      </c>
    </row>
    <row r="23" spans="1:45" ht="60" x14ac:dyDescent="0.2">
      <c r="A23" s="11" t="s">
        <v>0</v>
      </c>
      <c r="B23" s="10">
        <f t="shared" si="1"/>
        <v>10</v>
      </c>
      <c r="C23" s="10">
        <v>11</v>
      </c>
      <c r="D23" s="10">
        <f t="shared" si="2"/>
        <v>10</v>
      </c>
      <c r="E23" s="4" t="s">
        <v>41</v>
      </c>
      <c r="F23" s="5" t="s">
        <v>37</v>
      </c>
      <c r="G23" s="10" t="s">
        <v>42</v>
      </c>
      <c r="H23" s="65" t="s">
        <v>88</v>
      </c>
      <c r="I23" s="20">
        <f t="shared" si="3"/>
        <v>346128986</v>
      </c>
      <c r="J23" s="23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8">
        <f>332800000*1.04</f>
        <v>346112000</v>
      </c>
      <c r="X23" s="8">
        <v>16986</v>
      </c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3"/>
      <c r="AS23" s="79" t="s">
        <v>145</v>
      </c>
    </row>
    <row r="24" spans="1:45" ht="60" x14ac:dyDescent="0.2">
      <c r="A24" s="11" t="s">
        <v>0</v>
      </c>
      <c r="B24" s="10">
        <f t="shared" si="1"/>
        <v>11</v>
      </c>
      <c r="C24" s="10" t="s">
        <v>43</v>
      </c>
      <c r="D24" s="10">
        <f t="shared" si="2"/>
        <v>11</v>
      </c>
      <c r="E24" s="4" t="s">
        <v>44</v>
      </c>
      <c r="F24" s="5" t="s">
        <v>37</v>
      </c>
      <c r="G24" s="10" t="s">
        <v>45</v>
      </c>
      <c r="H24" s="65" t="s">
        <v>89</v>
      </c>
      <c r="I24" s="20">
        <f t="shared" si="3"/>
        <v>304759048.75</v>
      </c>
      <c r="J24" s="23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60">
        <v>100000000</v>
      </c>
      <c r="Y24" s="7"/>
      <c r="Z24" s="7"/>
      <c r="AA24" s="7"/>
      <c r="AB24" s="7"/>
      <c r="AC24" s="7">
        <f>819036195/2/2</f>
        <v>204759048.75</v>
      </c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3"/>
      <c r="AS24" s="79" t="s">
        <v>146</v>
      </c>
    </row>
    <row r="25" spans="1:45" ht="60" x14ac:dyDescent="0.2">
      <c r="A25" s="11" t="s">
        <v>0</v>
      </c>
      <c r="B25" s="10">
        <f t="shared" si="1"/>
        <v>12</v>
      </c>
      <c r="C25" s="10" t="s">
        <v>43</v>
      </c>
      <c r="D25" s="10">
        <f t="shared" si="2"/>
        <v>12</v>
      </c>
      <c r="E25" s="4" t="s">
        <v>46</v>
      </c>
      <c r="F25" s="5" t="s">
        <v>37</v>
      </c>
      <c r="G25" s="10" t="s">
        <v>47</v>
      </c>
      <c r="H25" s="65" t="s">
        <v>90</v>
      </c>
      <c r="I25" s="20">
        <f t="shared" si="3"/>
        <v>494644328.75</v>
      </c>
      <c r="J25" s="23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61">
        <v>250000000</v>
      </c>
      <c r="Y25" s="7"/>
      <c r="Z25" s="7"/>
      <c r="AA25" s="7"/>
      <c r="AB25" s="7"/>
      <c r="AC25" s="7">
        <f>819036195/2/2</f>
        <v>204759048.75</v>
      </c>
      <c r="AD25" s="7"/>
      <c r="AE25" s="7"/>
      <c r="AF25" s="7"/>
      <c r="AG25" s="7"/>
      <c r="AH25" s="8">
        <v>39885280</v>
      </c>
      <c r="AI25" s="7"/>
      <c r="AJ25" s="7"/>
      <c r="AK25" s="7"/>
      <c r="AL25" s="7"/>
      <c r="AM25" s="7"/>
      <c r="AN25" s="7"/>
      <c r="AO25" s="7"/>
      <c r="AP25" s="7"/>
      <c r="AQ25" s="7"/>
      <c r="AR25" s="73"/>
      <c r="AS25" s="79" t="s">
        <v>147</v>
      </c>
    </row>
    <row r="26" spans="1:45" ht="84" x14ac:dyDescent="0.2">
      <c r="A26" s="11" t="s">
        <v>0</v>
      </c>
      <c r="B26" s="10">
        <f t="shared" si="1"/>
        <v>13</v>
      </c>
      <c r="C26" s="10" t="s">
        <v>48</v>
      </c>
      <c r="D26" s="10">
        <f t="shared" si="2"/>
        <v>13</v>
      </c>
      <c r="E26" s="12" t="s">
        <v>49</v>
      </c>
      <c r="F26" s="10" t="s">
        <v>22</v>
      </c>
      <c r="G26" s="9" t="s">
        <v>50</v>
      </c>
      <c r="H26" s="65" t="s">
        <v>91</v>
      </c>
      <c r="I26" s="20">
        <f t="shared" si="3"/>
        <v>210980395</v>
      </c>
      <c r="J26" s="23"/>
      <c r="K26" s="7"/>
      <c r="L26" s="7"/>
      <c r="M26" s="7"/>
      <c r="N26" s="7"/>
      <c r="O26" s="7"/>
      <c r="P26" s="7"/>
      <c r="Q26" s="7"/>
      <c r="R26" s="7"/>
      <c r="S26" s="7">
        <v>50000000</v>
      </c>
      <c r="T26" s="61">
        <f>50000000</f>
        <v>50000000</v>
      </c>
      <c r="U26" s="7"/>
      <c r="V26" s="7"/>
      <c r="W26" s="8">
        <v>30000000</v>
      </c>
      <c r="X26" s="61">
        <v>3649520</v>
      </c>
      <c r="Y26" s="8"/>
      <c r="Z26" s="7">
        <v>50000000</v>
      </c>
      <c r="AA26" s="7"/>
      <c r="AB26" s="7"/>
      <c r="AC26" s="7"/>
      <c r="AD26" s="7"/>
      <c r="AE26" s="8">
        <v>27194416</v>
      </c>
      <c r="AF26" s="7"/>
      <c r="AG26" s="7"/>
      <c r="AH26" s="7"/>
      <c r="AI26" s="7"/>
      <c r="AJ26" s="7"/>
      <c r="AK26" s="7"/>
      <c r="AL26" s="7"/>
      <c r="AM26" s="7"/>
      <c r="AN26" s="7"/>
      <c r="AO26" s="7">
        <v>1108</v>
      </c>
      <c r="AP26" s="61">
        <v>57130</v>
      </c>
      <c r="AQ26" s="7">
        <v>5860</v>
      </c>
      <c r="AR26" s="74">
        <v>72361</v>
      </c>
      <c r="AS26" s="79" t="s">
        <v>155</v>
      </c>
    </row>
    <row r="27" spans="1:45" ht="60" x14ac:dyDescent="0.2">
      <c r="A27" s="11">
        <v>33040803</v>
      </c>
      <c r="B27" s="10">
        <f t="shared" si="1"/>
        <v>14</v>
      </c>
      <c r="C27" s="10">
        <v>11</v>
      </c>
      <c r="D27" s="10">
        <f t="shared" si="2"/>
        <v>14</v>
      </c>
      <c r="E27" s="4" t="s">
        <v>51</v>
      </c>
      <c r="F27" s="5" t="s">
        <v>22</v>
      </c>
      <c r="G27" s="9" t="s">
        <v>52</v>
      </c>
      <c r="H27" s="65" t="s">
        <v>92</v>
      </c>
      <c r="I27" s="20">
        <f t="shared" si="3"/>
        <v>792776085</v>
      </c>
      <c r="J27" s="23"/>
      <c r="K27" s="7"/>
      <c r="L27" s="7"/>
      <c r="M27" s="7"/>
      <c r="N27" s="7"/>
      <c r="O27" s="7"/>
      <c r="P27" s="7"/>
      <c r="Q27" s="8">
        <v>44000000</v>
      </c>
      <c r="R27" s="8">
        <v>356000000</v>
      </c>
      <c r="S27" s="7"/>
      <c r="T27" s="61">
        <v>30000000</v>
      </c>
      <c r="U27" s="7"/>
      <c r="V27" s="7"/>
      <c r="W27" s="8">
        <v>100000000</v>
      </c>
      <c r="X27" s="8">
        <f>4947619+257828466</f>
        <v>262776085</v>
      </c>
      <c r="Y27" s="8"/>
      <c r="Z27" s="7"/>
      <c r="AA27" s="7"/>
      <c r="AB27" s="7"/>
      <c r="AC27" s="7"/>
      <c r="AD27" s="7"/>
      <c r="AE27" s="68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3"/>
      <c r="AS27" s="79" t="s">
        <v>156</v>
      </c>
    </row>
    <row r="28" spans="1:45" ht="132" x14ac:dyDescent="0.2">
      <c r="A28" s="11">
        <v>33040803</v>
      </c>
      <c r="B28" s="10">
        <f t="shared" si="1"/>
        <v>15</v>
      </c>
      <c r="C28" s="10" t="s">
        <v>53</v>
      </c>
      <c r="D28" s="10">
        <f t="shared" si="2"/>
        <v>15</v>
      </c>
      <c r="E28" s="4" t="s">
        <v>54</v>
      </c>
      <c r="F28" s="5" t="s">
        <v>55</v>
      </c>
      <c r="G28" s="10" t="s">
        <v>56</v>
      </c>
      <c r="H28" s="65" t="s">
        <v>93</v>
      </c>
      <c r="I28" s="20">
        <f t="shared" si="3"/>
        <v>1353557105.75</v>
      </c>
      <c r="J28" s="23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>
        <f>247117281.25+50000000</f>
        <v>297117281.25</v>
      </c>
      <c r="X28" s="8">
        <v>70103659</v>
      </c>
      <c r="Y28" s="7"/>
      <c r="Z28" s="7"/>
      <c r="AA28" s="7"/>
      <c r="AB28" s="7"/>
      <c r="AC28" s="8">
        <f>819036195/2</f>
        <v>409518097.5</v>
      </c>
      <c r="AD28" s="8">
        <v>20000000</v>
      </c>
      <c r="AE28" s="8">
        <v>53517003</v>
      </c>
      <c r="AF28" s="7"/>
      <c r="AG28" s="7">
        <v>300000000</v>
      </c>
      <c r="AH28" s="8">
        <f>202992500+308565</f>
        <v>203301065</v>
      </c>
      <c r="AI28" s="7"/>
      <c r="AJ28" s="7"/>
      <c r="AK28" s="7"/>
      <c r="AL28" s="7"/>
      <c r="AM28" s="7"/>
      <c r="AN28" s="7"/>
      <c r="AO28" s="7"/>
      <c r="AP28" s="7"/>
      <c r="AQ28" s="7"/>
      <c r="AR28" s="73"/>
      <c r="AS28" s="78" t="s">
        <v>164</v>
      </c>
    </row>
    <row r="29" spans="1:45" ht="60" x14ac:dyDescent="0.2">
      <c r="A29" s="11">
        <v>33040803</v>
      </c>
      <c r="B29" s="10">
        <f t="shared" si="1"/>
        <v>16</v>
      </c>
      <c r="C29" s="10">
        <v>9</v>
      </c>
      <c r="D29" s="10">
        <f t="shared" si="2"/>
        <v>16</v>
      </c>
      <c r="E29" s="4" t="s">
        <v>57</v>
      </c>
      <c r="F29" s="5" t="s">
        <v>55</v>
      </c>
      <c r="G29" s="10" t="s">
        <v>58</v>
      </c>
      <c r="H29" s="65" t="s">
        <v>94</v>
      </c>
      <c r="I29" s="20">
        <f t="shared" si="3"/>
        <v>2335123768</v>
      </c>
      <c r="J29" s="23">
        <f>1384370000+9250288</f>
        <v>1393620288</v>
      </c>
      <c r="K29" s="62">
        <v>745759568</v>
      </c>
      <c r="L29" s="7">
        <v>142704283</v>
      </c>
      <c r="M29" s="7">
        <v>53039629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3"/>
      <c r="AS29" s="79" t="s">
        <v>148</v>
      </c>
    </row>
    <row r="30" spans="1:45" ht="60" x14ac:dyDescent="0.2">
      <c r="A30" s="11">
        <v>33040803</v>
      </c>
      <c r="B30" s="10">
        <f t="shared" si="1"/>
        <v>17</v>
      </c>
      <c r="C30" s="10">
        <v>11</v>
      </c>
      <c r="D30" s="10">
        <f t="shared" si="2"/>
        <v>17</v>
      </c>
      <c r="E30" s="4" t="s">
        <v>59</v>
      </c>
      <c r="F30" s="5" t="s">
        <v>55</v>
      </c>
      <c r="G30" s="10" t="s">
        <v>60</v>
      </c>
      <c r="H30" s="65" t="s">
        <v>95</v>
      </c>
      <c r="I30" s="20">
        <f t="shared" si="3"/>
        <v>3768070239</v>
      </c>
      <c r="J30" s="23"/>
      <c r="K30" s="7"/>
      <c r="L30" s="7"/>
      <c r="M30" s="7"/>
      <c r="N30" s="7"/>
      <c r="O30" s="7"/>
      <c r="P30" s="7"/>
      <c r="Q30" s="7">
        <v>600000000</v>
      </c>
      <c r="R30" s="7"/>
      <c r="S30" s="7"/>
      <c r="T30" s="7"/>
      <c r="U30" s="7">
        <v>52621440</v>
      </c>
      <c r="V30" s="7"/>
      <c r="W30" s="7">
        <v>1100000000</v>
      </c>
      <c r="X30" s="8">
        <f>16770822+80813231</f>
        <v>97584053</v>
      </c>
      <c r="Y30" s="7"/>
      <c r="Z30" s="7"/>
      <c r="AA30" s="7"/>
      <c r="AB30" s="8">
        <v>455959034</v>
      </c>
      <c r="AC30" s="7"/>
      <c r="AD30" s="7"/>
      <c r="AE30" s="8">
        <v>958353163</v>
      </c>
      <c r="AF30" s="7">
        <v>223692120</v>
      </c>
      <c r="AG30" s="7">
        <v>279860425</v>
      </c>
      <c r="AH30" s="8">
        <v>4</v>
      </c>
      <c r="AI30" s="7"/>
      <c r="AJ30" s="7"/>
      <c r="AK30" s="7"/>
      <c r="AL30" s="7"/>
      <c r="AM30" s="7"/>
      <c r="AN30" s="7"/>
      <c r="AO30" s="7"/>
      <c r="AP30" s="7"/>
      <c r="AQ30" s="7"/>
      <c r="AR30" s="73"/>
      <c r="AS30" s="79" t="s">
        <v>153</v>
      </c>
    </row>
    <row r="31" spans="1:45" ht="144" x14ac:dyDescent="0.2">
      <c r="A31" s="11"/>
      <c r="B31" s="10"/>
      <c r="C31" s="10"/>
      <c r="D31" s="10">
        <f>D30+1</f>
        <v>18</v>
      </c>
      <c r="E31" s="4" t="s">
        <v>123</v>
      </c>
      <c r="F31" s="5" t="s">
        <v>55</v>
      </c>
      <c r="G31" s="10" t="s">
        <v>60</v>
      </c>
      <c r="H31" s="67">
        <v>3161490104</v>
      </c>
      <c r="I31" s="20">
        <f t="shared" si="3"/>
        <v>1460435928</v>
      </c>
      <c r="J31" s="23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68"/>
      <c r="W31" s="7"/>
      <c r="X31" s="7"/>
      <c r="Y31" s="7"/>
      <c r="Z31" s="7"/>
      <c r="AA31" s="7"/>
      <c r="AB31" s="7"/>
      <c r="AC31" s="7"/>
      <c r="AD31" s="8">
        <v>108828500</v>
      </c>
      <c r="AE31" s="8">
        <v>1351607428</v>
      </c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3"/>
      <c r="AS31" s="78" t="s">
        <v>165</v>
      </c>
    </row>
    <row r="32" spans="1:45" ht="60" x14ac:dyDescent="0.2">
      <c r="A32" s="11">
        <v>33040803</v>
      </c>
      <c r="B32" s="10" t="e">
        <f>#REF!+1</f>
        <v>#REF!</v>
      </c>
      <c r="C32" s="10">
        <v>11</v>
      </c>
      <c r="D32" s="10">
        <f>D31+1</f>
        <v>19</v>
      </c>
      <c r="E32" s="4" t="s">
        <v>61</v>
      </c>
      <c r="F32" s="5" t="s">
        <v>62</v>
      </c>
      <c r="G32" s="10" t="s">
        <v>63</v>
      </c>
      <c r="H32" s="65" t="s">
        <v>96</v>
      </c>
      <c r="I32" s="20">
        <f t="shared" si="3"/>
        <v>8604273880</v>
      </c>
      <c r="J32" s="23"/>
      <c r="K32" s="7"/>
      <c r="L32" s="7"/>
      <c r="M32" s="7"/>
      <c r="N32" s="7"/>
      <c r="O32" s="7"/>
      <c r="P32" s="7"/>
      <c r="Q32" s="7"/>
      <c r="R32" s="7"/>
      <c r="S32" s="7">
        <v>714881271</v>
      </c>
      <c r="T32" s="61">
        <f>3121637847+100000000+1119710857-30000000-60000000</f>
        <v>4251348704</v>
      </c>
      <c r="U32" s="7"/>
      <c r="V32" s="7">
        <v>10539215</v>
      </c>
      <c r="W32" s="7"/>
      <c r="X32" s="7"/>
      <c r="Y32" s="7"/>
      <c r="Z32" s="7">
        <f>815339292.6-50000000-50000000+106312602.4</f>
        <v>821651895</v>
      </c>
      <c r="AA32" s="7"/>
      <c r="AB32" s="8">
        <v>895011928</v>
      </c>
      <c r="AC32" s="7"/>
      <c r="AD32" s="7"/>
      <c r="AE32" s="8">
        <f>1863093583+47747284</f>
        <v>1910840867</v>
      </c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3"/>
      <c r="AS32" s="79" t="s">
        <v>154</v>
      </c>
    </row>
    <row r="33" spans="1:45" ht="60" x14ac:dyDescent="0.2">
      <c r="A33" s="11">
        <v>33040803</v>
      </c>
      <c r="B33" s="10" t="e">
        <f t="shared" si="1"/>
        <v>#REF!</v>
      </c>
      <c r="C33" s="10">
        <v>11</v>
      </c>
      <c r="D33" s="10">
        <f t="shared" si="2"/>
        <v>20</v>
      </c>
      <c r="E33" s="4" t="s">
        <v>64</v>
      </c>
      <c r="F33" s="5" t="s">
        <v>55</v>
      </c>
      <c r="G33" s="10" t="s">
        <v>65</v>
      </c>
      <c r="H33" s="65" t="s">
        <v>97</v>
      </c>
      <c r="I33" s="20">
        <f t="shared" ref="I33:I35" si="4">SUM(J33:AR33)</f>
        <v>747322597</v>
      </c>
      <c r="J33" s="23"/>
      <c r="K33" s="7"/>
      <c r="L33" s="7"/>
      <c r="M33" s="7"/>
      <c r="N33" s="7"/>
      <c r="O33" s="7"/>
      <c r="P33" s="7"/>
      <c r="Q33" s="7"/>
      <c r="R33" s="7"/>
      <c r="S33" s="7">
        <v>50000000</v>
      </c>
      <c r="T33" s="7"/>
      <c r="U33" s="7"/>
      <c r="V33" s="7"/>
      <c r="W33" s="8">
        <v>500000000</v>
      </c>
      <c r="X33" s="8">
        <f>97322597+100000000</f>
        <v>197322597</v>
      </c>
      <c r="Y33" s="8"/>
      <c r="Z33" s="10"/>
      <c r="AA33" s="10"/>
      <c r="AB33" s="10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3"/>
      <c r="AS33" s="79" t="s">
        <v>149</v>
      </c>
    </row>
    <row r="34" spans="1:45" ht="60" x14ac:dyDescent="0.2">
      <c r="A34" s="11">
        <v>33040803</v>
      </c>
      <c r="B34" s="10" t="e">
        <f t="shared" si="1"/>
        <v>#REF!</v>
      </c>
      <c r="C34" s="10">
        <v>11</v>
      </c>
      <c r="D34" s="10">
        <f t="shared" si="2"/>
        <v>21</v>
      </c>
      <c r="E34" s="4" t="s">
        <v>66</v>
      </c>
      <c r="F34" s="5" t="s">
        <v>55</v>
      </c>
      <c r="G34" s="10" t="s">
        <v>65</v>
      </c>
      <c r="H34" s="65" t="s">
        <v>98</v>
      </c>
      <c r="I34" s="20">
        <f t="shared" si="4"/>
        <v>56938000</v>
      </c>
      <c r="J34" s="23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>
        <v>55000000</v>
      </c>
      <c r="X34" s="8">
        <v>1938000</v>
      </c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3"/>
      <c r="AS34" s="79" t="s">
        <v>150</v>
      </c>
    </row>
    <row r="35" spans="1:45" ht="60" x14ac:dyDescent="0.2">
      <c r="A35" s="11">
        <v>33040803</v>
      </c>
      <c r="B35" s="10" t="e">
        <f t="shared" si="1"/>
        <v>#REF!</v>
      </c>
      <c r="C35" s="10" t="s">
        <v>67</v>
      </c>
      <c r="D35" s="10">
        <f t="shared" si="2"/>
        <v>22</v>
      </c>
      <c r="E35" s="4" t="s">
        <v>68</v>
      </c>
      <c r="F35" s="5" t="s">
        <v>62</v>
      </c>
      <c r="G35" s="10" t="s">
        <v>63</v>
      </c>
      <c r="H35" s="65" t="s">
        <v>99</v>
      </c>
      <c r="I35" s="20">
        <f t="shared" si="4"/>
        <v>185359151</v>
      </c>
      <c r="J35" s="23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>
        <v>180000000</v>
      </c>
      <c r="X35" s="8">
        <v>5359151</v>
      </c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3"/>
      <c r="AS35" s="79" t="s">
        <v>151</v>
      </c>
    </row>
    <row r="36" spans="1:45" ht="60.75" thickBot="1" x14ac:dyDescent="0.25">
      <c r="A36" s="80"/>
      <c r="B36" s="81"/>
      <c r="C36" s="81"/>
      <c r="D36" s="81">
        <f>D35+1</f>
        <v>23</v>
      </c>
      <c r="E36" s="82" t="s">
        <v>127</v>
      </c>
      <c r="F36" s="83" t="s">
        <v>129</v>
      </c>
      <c r="G36" s="81" t="s">
        <v>128</v>
      </c>
      <c r="H36" s="84">
        <v>1021020103</v>
      </c>
      <c r="I36" s="85">
        <f>SUM(J36:AR36)</f>
        <v>150000000</v>
      </c>
      <c r="J36" s="86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>
        <v>150000000</v>
      </c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9"/>
      <c r="AS36" s="90" t="s">
        <v>152</v>
      </c>
    </row>
    <row r="37" spans="1:45" ht="13.5" thickBot="1" x14ac:dyDescent="0.25">
      <c r="A37" s="69"/>
      <c r="B37" s="70"/>
      <c r="C37" s="70"/>
      <c r="D37" s="70"/>
      <c r="E37" s="70"/>
      <c r="F37" s="70"/>
      <c r="G37" s="70"/>
      <c r="H37" s="70"/>
      <c r="I37" s="71">
        <f>SUM(I7:I36)</f>
        <v>94697719979.149994</v>
      </c>
      <c r="J37" s="91">
        <f t="shared" ref="J37:W37" si="5">SUM(J7:J35)</f>
        <v>1393620288</v>
      </c>
      <c r="K37" s="92">
        <f t="shared" si="5"/>
        <v>745759568</v>
      </c>
      <c r="L37" s="92">
        <f t="shared" si="5"/>
        <v>142704283</v>
      </c>
      <c r="M37" s="92">
        <f t="shared" si="5"/>
        <v>53039629</v>
      </c>
      <c r="N37" s="92">
        <f t="shared" si="5"/>
        <v>26126078068</v>
      </c>
      <c r="O37" s="92">
        <f t="shared" si="5"/>
        <v>16063809663</v>
      </c>
      <c r="P37" s="92">
        <f t="shared" si="5"/>
        <v>3127602531</v>
      </c>
      <c r="Q37" s="92">
        <f t="shared" si="5"/>
        <v>930000000</v>
      </c>
      <c r="R37" s="92">
        <f t="shared" si="5"/>
        <v>356000000</v>
      </c>
      <c r="S37" s="92">
        <f t="shared" si="5"/>
        <v>814881271</v>
      </c>
      <c r="T37" s="92">
        <f t="shared" si="5"/>
        <v>4391348704</v>
      </c>
      <c r="U37" s="92">
        <f t="shared" si="5"/>
        <v>52621440</v>
      </c>
      <c r="V37" s="92">
        <f t="shared" si="5"/>
        <v>10539215</v>
      </c>
      <c r="W37" s="92">
        <f t="shared" si="5"/>
        <v>3865181281.25</v>
      </c>
      <c r="X37" s="92">
        <f>SUM(X7:X36)</f>
        <v>2014988970</v>
      </c>
      <c r="Y37" s="92">
        <f t="shared" ref="Y37:AR37" si="6">SUM(Y7:Y35)</f>
        <v>494180</v>
      </c>
      <c r="Z37" s="92">
        <f t="shared" si="6"/>
        <v>1071651895</v>
      </c>
      <c r="AA37" s="92">
        <f t="shared" si="6"/>
        <v>100820</v>
      </c>
      <c r="AB37" s="92">
        <f t="shared" si="6"/>
        <v>1396283162</v>
      </c>
      <c r="AC37" s="92">
        <f t="shared" si="6"/>
        <v>819036195</v>
      </c>
      <c r="AD37" s="92">
        <f t="shared" si="6"/>
        <v>128828500</v>
      </c>
      <c r="AE37" s="92">
        <f t="shared" si="6"/>
        <v>5710519637</v>
      </c>
      <c r="AF37" s="92">
        <f t="shared" si="6"/>
        <v>223692120</v>
      </c>
      <c r="AG37" s="92">
        <f t="shared" si="6"/>
        <v>1024860425</v>
      </c>
      <c r="AH37" s="92">
        <f t="shared" si="6"/>
        <v>310955494</v>
      </c>
      <c r="AI37" s="92">
        <f t="shared" si="6"/>
        <v>356480000</v>
      </c>
      <c r="AJ37" s="92">
        <f t="shared" si="6"/>
        <v>5379547</v>
      </c>
      <c r="AK37" s="92">
        <f t="shared" si="6"/>
        <v>83368124.899999991</v>
      </c>
      <c r="AL37" s="92">
        <f t="shared" si="6"/>
        <v>17824000000</v>
      </c>
      <c r="AM37" s="92">
        <f t="shared" si="6"/>
        <v>306430993</v>
      </c>
      <c r="AN37" s="92">
        <f t="shared" si="6"/>
        <v>5347327516</v>
      </c>
      <c r="AO37" s="92">
        <f t="shared" si="6"/>
        <v>1108</v>
      </c>
      <c r="AP37" s="92">
        <f t="shared" si="6"/>
        <v>57130</v>
      </c>
      <c r="AQ37" s="92">
        <f t="shared" si="6"/>
        <v>5860</v>
      </c>
      <c r="AR37" s="93">
        <f t="shared" si="6"/>
        <v>72361</v>
      </c>
      <c r="AS37" s="94"/>
    </row>
  </sheetData>
  <autoFilter ref="A6:AQ37" xr:uid="{00000000-0009-0000-0000-000000000000}"/>
  <mergeCells count="15">
    <mergeCell ref="AS2:AS4"/>
    <mergeCell ref="AS5:AS6"/>
    <mergeCell ref="I5:I6"/>
    <mergeCell ref="F5:F6"/>
    <mergeCell ref="G5:G6"/>
    <mergeCell ref="H5:H6"/>
    <mergeCell ref="G1:AR4"/>
    <mergeCell ref="J5:AR5"/>
    <mergeCell ref="A37:H37"/>
    <mergeCell ref="A5:A6"/>
    <mergeCell ref="B5:B6"/>
    <mergeCell ref="C5:C6"/>
    <mergeCell ref="D1:F4"/>
    <mergeCell ref="D5:D6"/>
    <mergeCell ref="E5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1" fitToHeight="0" orientation="landscape" r:id="rId1"/>
  <rowBreaks count="1" manualBreakCount="1">
    <brk id="25" max="16383" man="1"/>
  </rowBreaks>
  <ignoredErrors>
    <ignoredError sqref="A32:A35 H32:H35 H7:H14 A7:A14 H21:H30 A22:A30" numberStoredAsText="1"/>
    <ignoredError sqref="K39:AM184 X37 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2020-06-04T22:13:27Z</cp:lastPrinted>
  <dcterms:created xsi:type="dcterms:W3CDTF">2015-02-11T19:15:54Z</dcterms:created>
  <dcterms:modified xsi:type="dcterms:W3CDTF">2020-06-04T22:14:15Z</dcterms:modified>
</cp:coreProperties>
</file>