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5600" windowHeight="8715"/>
  </bookViews>
  <sheets>
    <sheet name="POAI 2019 PCJIC" sheetId="3" r:id="rId1"/>
  </sheets>
  <definedNames>
    <definedName name="_xlnm._FilterDatabase" localSheetId="0" hidden="1">'POAI 2019 PCJIC'!$A$6:$AN$60</definedName>
    <definedName name="_xlnm.Print_Area" localSheetId="0">'POAI 2019 PCJIC'!$A$1:$AH$60</definedName>
    <definedName name="Concepto_MOD">#REF!</definedName>
    <definedName name="conceptos_validacion">#REF!</definedName>
    <definedName name="Fondosalud">#REF!</definedName>
    <definedName name="GASTOS_FUNCIONAMIENTO">#REF!</definedName>
    <definedName name="_xlnm.Print_Titles" localSheetId="0">'POAI 2019 PCJIC'!$1:$6</definedName>
  </definedNames>
  <calcPr calcId="145621"/>
</workbook>
</file>

<file path=xl/calcChain.xml><?xml version="1.0" encoding="utf-8"?>
<calcChain xmlns="http://schemas.openxmlformats.org/spreadsheetml/2006/main">
  <c r="F43" i="3" l="1"/>
  <c r="F42" i="3" l="1"/>
  <c r="F41" i="3" l="1"/>
  <c r="F40" i="3"/>
  <c r="F39" i="3" l="1"/>
  <c r="AB18" i="3"/>
  <c r="F38" i="3" l="1"/>
  <c r="F37" i="3" l="1"/>
  <c r="F36" i="3" l="1"/>
  <c r="AB24" i="3" l="1"/>
  <c r="F35" i="3" l="1"/>
  <c r="F59" i="3" l="1"/>
  <c r="F58" i="3"/>
  <c r="F56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19" i="3"/>
  <c r="F17" i="3"/>
  <c r="F16" i="3"/>
  <c r="F8" i="3"/>
  <c r="F48" i="3"/>
  <c r="R54" i="3"/>
  <c r="R60" i="3" s="1"/>
  <c r="V52" i="3"/>
  <c r="V50" i="3"/>
  <c r="V13" i="3"/>
  <c r="Z13" i="3"/>
  <c r="Z60" i="3" s="1"/>
  <c r="I60" i="3"/>
  <c r="AF60" i="3"/>
  <c r="AG60" i="3"/>
  <c r="AE60" i="3"/>
  <c r="H60" i="3"/>
  <c r="K60" i="3"/>
  <c r="L60" i="3"/>
  <c r="N60" i="3"/>
  <c r="P60" i="3"/>
  <c r="Q60" i="3"/>
  <c r="T60" i="3"/>
  <c r="U60" i="3"/>
  <c r="Y60" i="3"/>
  <c r="AA60" i="3"/>
  <c r="AC60" i="3"/>
  <c r="AD60" i="3"/>
  <c r="V60" i="3" l="1"/>
  <c r="AB20" i="3" l="1"/>
  <c r="F20" i="3" s="1"/>
  <c r="F18" i="3"/>
  <c r="O57" i="3" l="1"/>
  <c r="F57" i="3" s="1"/>
  <c r="AB15" i="3" l="1"/>
  <c r="AB14" i="3" s="1"/>
  <c r="F15" i="3" l="1"/>
  <c r="X13" i="3"/>
  <c r="F14" i="3" l="1"/>
  <c r="AB60" i="3"/>
  <c r="A8" i="3" l="1"/>
  <c r="A9" i="3" s="1"/>
  <c r="A10" i="3" s="1"/>
  <c r="A11" i="3" s="1"/>
  <c r="A12" i="3" s="1"/>
  <c r="A13" i="3" s="1"/>
  <c r="A14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J7" i="3"/>
  <c r="S47" i="3"/>
  <c r="F47" i="3" s="1"/>
  <c r="M54" i="3"/>
  <c r="G51" i="3"/>
  <c r="S46" i="3"/>
  <c r="S50" i="3"/>
  <c r="O9" i="3"/>
  <c r="O10" i="3"/>
  <c r="F10" i="3" s="1"/>
  <c r="O12" i="3"/>
  <c r="F12" i="3" s="1"/>
  <c r="O52" i="3"/>
  <c r="F52" i="3" s="1"/>
  <c r="O13" i="3"/>
  <c r="F13" i="3" s="1"/>
  <c r="O49" i="3"/>
  <c r="F49" i="3" s="1"/>
  <c r="O45" i="3"/>
  <c r="F45" i="3" s="1"/>
  <c r="O44" i="3"/>
  <c r="X44" i="3"/>
  <c r="X60" i="3" s="1"/>
  <c r="W54" i="3"/>
  <c r="W53" i="3"/>
  <c r="F53" i="3" s="1"/>
  <c r="W9" i="3"/>
  <c r="O11" i="3"/>
  <c r="F11" i="3" s="1"/>
  <c r="O55" i="3"/>
  <c r="F55" i="3" s="1"/>
  <c r="O50" i="3"/>
  <c r="F44" i="3" l="1"/>
  <c r="W60" i="3"/>
  <c r="F50" i="3"/>
  <c r="F46" i="3"/>
  <c r="S60" i="3"/>
  <c r="J60" i="3"/>
  <c r="F7" i="3"/>
  <c r="F51" i="3"/>
  <c r="G60" i="3"/>
  <c r="F9" i="3"/>
  <c r="O60" i="3"/>
  <c r="M60" i="3"/>
  <c r="F54" i="3"/>
  <c r="F60" i="3" l="1"/>
</calcChain>
</file>

<file path=xl/sharedStrings.xml><?xml version="1.0" encoding="utf-8"?>
<sst xmlns="http://schemas.openxmlformats.org/spreadsheetml/2006/main" count="270" uniqueCount="191">
  <si>
    <t>OBSERVACIONES</t>
  </si>
  <si>
    <t>Proyecto Banco PCJIC</t>
  </si>
  <si>
    <t>UNIDAD EJECUTORA</t>
  </si>
  <si>
    <t>Recursos FBSL</t>
  </si>
  <si>
    <t>Aporte institucional F.B.S.L.</t>
  </si>
  <si>
    <t>Estampilla Poli - Rionegro</t>
  </si>
  <si>
    <t>Estampilla Politécnico</t>
  </si>
  <si>
    <t xml:space="preserve">Estampilla Prodesarrollo de Antioquia </t>
  </si>
  <si>
    <t>Devolución IVA</t>
  </si>
  <si>
    <t>Recursos imporrenta Ley 1819 de 2016</t>
  </si>
  <si>
    <t xml:space="preserve">Excedentes de Extensión </t>
  </si>
  <si>
    <t>Crédito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</si>
  <si>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</si>
  <si>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</si>
  <si>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</si>
  <si>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</si>
  <si>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</si>
  <si>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</si>
  <si>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</si>
  <si>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</si>
  <si>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</si>
  <si>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</si>
  <si>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</si>
  <si>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</si>
  <si>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</si>
  <si>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</si>
  <si>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</si>
  <si>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</si>
  <si>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</si>
  <si>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</si>
  <si>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</si>
  <si>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</si>
  <si>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</si>
  <si>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</si>
  <si>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</si>
  <si>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</si>
  <si>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</si>
  <si>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</si>
  <si>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</si>
  <si>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</si>
  <si>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</si>
  <si>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</si>
  <si>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</si>
  <si>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Vicerrector Administrativo</t>
  </si>
  <si>
    <t>Construyendo Presente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</si>
  <si>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</si>
  <si>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</si>
  <si>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</si>
  <si>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</si>
  <si>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</si>
  <si>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Implementación de un sistema integrado de información, de tipo ERP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</si>
  <si>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</si>
  <si>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</si>
  <si>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</si>
  <si>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</si>
  <si>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</si>
  <si>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</si>
  <si>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Desarrollo del Sistema Integrado de Planificación y Gestión</t>
  </si>
  <si>
    <t>FUENTES DE INVERSIÓN PROGRAMADA 2019</t>
  </si>
  <si>
    <t>Aportes ordinarios departamento
(1010)</t>
  </si>
  <si>
    <t>Aportes ordinarios departamento
(2052)</t>
  </si>
  <si>
    <t>Recursos CREE (Rendimientos 2019)</t>
  </si>
  <si>
    <t>ASIGNACIÓN AÑO 2019</t>
  </si>
  <si>
    <t>Aportes ordinarios departamento
(2053)</t>
  </si>
  <si>
    <t>Código: FPL38</t>
  </si>
  <si>
    <t>Versión: 05</t>
  </si>
  <si>
    <t>Nro.</t>
  </si>
  <si>
    <t>LÍDER</t>
  </si>
  <si>
    <t>N.A.</t>
  </si>
  <si>
    <t>CENTRO DE COSTOS</t>
  </si>
  <si>
    <t>PLAN OPERATIVO ANUAL DE INVERSIONES - POAI 
VIGENCIA 2019</t>
  </si>
  <si>
    <t>C. Cooper. 44842-254-2016 FIDUPREVISORA-COLCIENCIAS</t>
  </si>
  <si>
    <t>C.I 47/747 CORNARE - ISAGEN</t>
  </si>
  <si>
    <t>8.1</t>
  </si>
  <si>
    <t>8.2</t>
  </si>
  <si>
    <t>8.3</t>
  </si>
  <si>
    <t>C.I. 3017481 de 2018 ECOPETROL - Politécnico Colombiano JIC</t>
  </si>
  <si>
    <t>8.4</t>
  </si>
  <si>
    <t>8.5</t>
  </si>
  <si>
    <t xml:space="preserve">CI 570 – 2016 CORNARE POLITECNICO JIC </t>
  </si>
  <si>
    <t>C.I 1215 de 2018 Área Metropolitana V de A. - Politécnico JIC</t>
  </si>
  <si>
    <t>8.6</t>
  </si>
  <si>
    <t>C.I 4600007908 SECRETARIA HACIENDA</t>
  </si>
  <si>
    <t>Excedentes de Extensión (Reservas)</t>
  </si>
  <si>
    <t>Estampilla Prodesarrollo de Antioquia 
(Reservas)</t>
  </si>
  <si>
    <t>Recursos CREE (Reservas)</t>
  </si>
  <si>
    <t>Dirección Financiera</t>
  </si>
  <si>
    <t>8.7</t>
  </si>
  <si>
    <t>8.8</t>
  </si>
  <si>
    <t>8.9</t>
  </si>
  <si>
    <t>Contrato ENV-12-09-0507-19 de 2019.Municipio de Envigado Politécnico JIC</t>
  </si>
  <si>
    <t>CI.4600079581 de 2019 Municipio de Medellín - Sec. Educación</t>
  </si>
  <si>
    <t>CI.066 de Feb 22 de 2019 Municipio de Rionegro y Politécnico JIC</t>
  </si>
  <si>
    <t>8.10</t>
  </si>
  <si>
    <t>Contrato Universidad EAFIT – Politécnico JIC / 2019</t>
  </si>
  <si>
    <t>8.11</t>
  </si>
  <si>
    <t xml:space="preserve">CT–2019-000419 Empresas Públicas de Medellín </t>
  </si>
  <si>
    <t>Actualización Normativa</t>
  </si>
  <si>
    <t>Secretaría General</t>
  </si>
  <si>
    <t>Oficina Asesora Jurídica</t>
  </si>
  <si>
    <t>Se trasladan recursos por $59.236.800 al Proyecto "Actualización  normativa", según Resolución Rectoral 201905000246 del 05 de abril de 2019</t>
  </si>
  <si>
    <t>Se le trasladan recursos por $59.236.800 del Proyecto "Desarrollo del Sistema Integrado de Planificación y Gestión", según Resolución Rectoral 201905000246 del 05 de abril de 2019</t>
  </si>
  <si>
    <t>8.13</t>
  </si>
  <si>
    <t>8.12</t>
  </si>
  <si>
    <t>C.I GGC N497 MINAS, CORANTIOQUIA Y POLI</t>
  </si>
  <si>
    <t>CI-46/70360/2017-MUN.MED.SEC.SUMINISTROS Y SERV</t>
  </si>
  <si>
    <t>8.14</t>
  </si>
  <si>
    <t>C.I. 4600009467 DEPTO ANT.-SECR. PARTICIPACIÓN CIUDADANA Y DLLO SOCIAL</t>
  </si>
  <si>
    <t>8.15</t>
  </si>
  <si>
    <t>8.16</t>
  </si>
  <si>
    <t>8.17</t>
  </si>
  <si>
    <t>8.18</t>
  </si>
  <si>
    <t xml:space="preserve"> C.I.4600009435 DEPTO ANTIOQUIA-SECRETARÍA EDUCACIÓN </t>
  </si>
  <si>
    <t>C.I. 4600009568 DEPTO ANTIOQUIA SEC. AGRICULTURA Y DLLO RURAL DE ANT.</t>
  </si>
  <si>
    <t>C.I. 4600009541 DEPTO ANTIOQUIA DEPARTAMENTO ADMINISTRATIVO DE PLANEACIÓN.</t>
  </si>
  <si>
    <t>C.I.1905-66 CORANTIOQUIA</t>
  </si>
  <si>
    <t>8.19</t>
  </si>
  <si>
    <t>C.I. 4600009486 DEPTO ANTIOQUIA-FLA.</t>
  </si>
  <si>
    <t>Recursos CREE (Balance)</t>
  </si>
  <si>
    <t>8.20</t>
  </si>
  <si>
    <t>Administración de Convenios (Balance)</t>
  </si>
  <si>
    <t>Aporte Dptal adecuación Apartadó
(Balance)</t>
  </si>
  <si>
    <t>Aporte Dptal adecuación Rionegro
(Balance)</t>
  </si>
  <si>
    <t>Centro de la Tecnología, Emprendimiento e Innovación 2703 
(Aporte departamental 10,200)
(Balance)</t>
  </si>
  <si>
    <t>Estampilla Poli - Rionegro
(Balance)</t>
  </si>
  <si>
    <t>Producción y emisión de contenidos</t>
  </si>
  <si>
    <t>Jefe Oficina Asesora de Comunicaciones</t>
  </si>
  <si>
    <t>Oficina Asesora de Comunicaciones</t>
  </si>
  <si>
    <t>TOTAL POAI 2019</t>
  </si>
  <si>
    <t>Estampilla Prodesarrollo de Antioquia 
(Balance)</t>
  </si>
  <si>
    <t>Excedentes de Extensión (Balance)</t>
  </si>
  <si>
    <t>Recursos FBSL
(Balance)</t>
  </si>
  <si>
    <t>8.21</t>
  </si>
  <si>
    <t>C.I 4600009629 DEPTO ANTIOQUIA - SECRETARIA HACIENDA</t>
  </si>
  <si>
    <t>8.22</t>
  </si>
  <si>
    <t>Se le trasladan recursos por $2.357.784.000 del Proyecto “Fortalecimiento de la infraestructura física para apoyar el desarrollo institucional”, según Decreto 2019070002920 del 31 de mayo de 2019</t>
  </si>
  <si>
    <t>Se le adicionan recursos por $849.215.092 CREE, según Decreto 2019070002421 del 10 de mayo de 2019 (Balance)</t>
  </si>
  <si>
    <t>Se le adicionan recursos por $2.842.588 CREE, según Decreto 2019070002421 del 10 de mayo de 2019 (Balance)</t>
  </si>
  <si>
    <t>Se le adicionan recursos por $89.369.231 CREE, según Decreto 2019070002421 del 10 de mayo de 2019 (Balance)</t>
  </si>
  <si>
    <t>Se le adicionan recursos por $7.122.150 CREE y $618.719 Excedentes de Extensión, según Resolución Rectoral 201905000027 del 18 de enero de 2019 (Reservas)
Se le adicionan recursos por $831.789.912 CREE y $619.501.344 Excedentes de Extensión, según Decreto 2019070002421 del 10 de mayo de 2019 (Balance)</t>
  </si>
  <si>
    <t>Se le trasladan recursos por $26.131.930, según Resolución Rectoral 201905000179 del 14 de marzo de 2019</t>
  </si>
  <si>
    <t>Se le trasladan recursos por $26.450.000, según Resolución Rectoral 201905000143 del 06 de marzo de 2019</t>
  </si>
  <si>
    <t>Se le trasladan recursos por $255.869.628, según Resolución Rectoral 201905000143 del 06 de marzo de 2019</t>
  </si>
  <si>
    <t>Se le trasladan recursos por $250.000.000, según Resolución Rectoral 201905000245 del 05 de abril de 2019</t>
  </si>
  <si>
    <t>Se le trasladan recursos por $3.300.000, según Resolución Rectoral 201905000059 del 29 de enero de 2019</t>
  </si>
  <si>
    <t>Se le trasladan recursos por $1.975.909.091, según Resolución Rectoral 201905000276 del 29 de abril de 2019</t>
  </si>
  <si>
    <t>Se le trasladan recursos por $319.002.710, según Resolución Rectoral 201905000336 del 16 de mayo de 2019</t>
  </si>
  <si>
    <t>Se le trasladan recursos por $1.512.623.848, según Resolución Rectoral 201905000336 del 16 de mayo de 2019</t>
  </si>
  <si>
    <t>Se le trasladan recursos por $1.240.200.000, según Resolución Rectoral 201905000336 del 16 de mayo de 2019</t>
  </si>
  <si>
    <t>Se le trasladan recursos por $226.086.956, según Resolución Rectoral 201905000365 del 27 de mayo de 2019</t>
  </si>
  <si>
    <t>Se le adicionan recursos por $4.553.188.110 Administración de Convenios, según Decreto 2019070002421 del 10 de mayo de 2019 (Balance)</t>
  </si>
  <si>
    <t>Se le trasladan recursos por $909.090.909, según Resolución Rectoral 201905000376 del 30 de mayo de 2019</t>
  </si>
  <si>
    <t>Se le adicionan recursos por $69.203.410 CREE, según Decreto 2019070002421 del 10 de mayo de 2019 (Balance)</t>
  </si>
  <si>
    <t>Se le adicionan recursos por $56.065 Aporte Dptal Apartadó y $71.224  Aporte Dptal Rionegro, según Decreto 2019070002421 del 10 de mayo de 2019 (Balance)</t>
  </si>
  <si>
    <t>Se le adicionan recursos por $116.283.103 CREE, según Decreto 2019070002421 del 10 de mayo de 2019 (Balance)</t>
  </si>
  <si>
    <t>Se le adicionan recursos por $28.093.948 CREE, según Resolución Rectoral 201905000027 del 18 de enero de 2019 (Reservas)
Se le adicionan recursos por $476.166.922 CREE, según Decreto 2019070002421 del 10 de mayo de 2019 (Balance)</t>
  </si>
  <si>
    <t>Se le adicionan recursos por $774.693.565 FBSL, según Decreto 2019070002421 del 10 de mayo de 2019 (Balance)</t>
  </si>
  <si>
    <t>Se le adicionan recursos por $92.638.260 CREE, según Resolución Rectoral 201905000027 del 18 de enero de 2019 (Reservas)
Se le adicionan recursos por $2.005.405.126 CREE y $3.403.598 CTEeI 2703, según Decreto 2019070002421 del 10 de mayo de 2019 (Balance)</t>
  </si>
  <si>
    <t>De conformidad con solicitud de la Vicerrectoría Administrativa, se modifica la Unidad Ejecutora de la Coordinación de Informática Corporativa a la Dirección Financiera
Se le adicionan recursos por $2.773.030.400 CREE, según Decreto 2019070002421 del 10 de mayo de 2019 (Balance)</t>
  </si>
  <si>
    <t>Se le adicionan recursos por $37.000.000 CREE, según Decreto 2019070002421 del 10 de mayo de 2019 (Balance)</t>
  </si>
  <si>
    <t>Se le trasladan recursos por $43.570.401, según Resolución Rectoral 201905000088 del 01 de febrero de 2019</t>
  </si>
  <si>
    <t>Se le trasladan recursos por $300.000.000, según Resolución Rectoral 201905000091 del 05 de febrero de 2019
Se le trasladan recursos por $192.915.188, según Resolución Rectoral 201905000059 del 29 de enero de 2019</t>
  </si>
  <si>
    <t>Se le trasladan recursos por $558.714.796, según Resolución Rectoral 201905000143 del 06 de marzo de 2019</t>
  </si>
  <si>
    <t>Se le trasladan recursos por $66.512.926, según Resolución Rectoral 201905000059 del 29 de enero de 2019</t>
  </si>
  <si>
    <t>Se le trasladan recursos por $1.569.495.212, según Resolución Rectoral 201905000336 del 16 de mayo de 2019</t>
  </si>
  <si>
    <t>C.I. 1905-78 CORANTIOQUIA 2019</t>
  </si>
  <si>
    <t>Se le trasladan recursos por $434.634.364, según Resolución Rectoral 201905000390 del 05 de junio de 2019</t>
  </si>
  <si>
    <t>8.23</t>
  </si>
  <si>
    <t>C.I. 411 INSTITUTO DEPARTAMENTAL DE DEPORTES DE ANTIOQUIA – INDEPORTES ANTIOQUIA</t>
  </si>
  <si>
    <t>Se le trasladan recursos por $1.120.562.303, según Resolución Rectoral 201905000445 del 19 de junio de 2019</t>
  </si>
  <si>
    <t>Se le trasladan recursos por $70.999.089, según Resolución Rectoral 201905000210 del 28 de marzo de 2019
Se le trasladan recursos por $4.600.695, según Resolución Rectoral 201905000389 del 05 de junio de 2019</t>
  </si>
  <si>
    <t>Se le adicionan recursos por $135.635.401 Estampilla Prodesarrollo, según Resolución Rectoral 201905000027 del 18 de enero de 2019 (Reservas)
Se le adicionan recursos por $2.560.339.915 Estampilla Poli Rionegro, $793.087.219 Estampilla Prodesarrollo y $1.863.093.583 CREE, según Decreto 2019070002421 del 10 de mayo de 2019 (Balance)
Se trasladan recursos por $2.357.784.000 para el Proyecto “Mejoramiento del acceso equitativo y permanencia en la educación técnica tecnológica y profesional en el Politécnico Colombiano Jaime Isaza Cadavid”, según Decreto 2019070002920 del 31 de mayo de 2019</t>
  </si>
  <si>
    <t>8.24</t>
  </si>
  <si>
    <t>COOPERATIVA JFK</t>
  </si>
  <si>
    <t>Se le trasladan recursos por $1.500.000.000, según Resolución Rectoral 201905000444 del 18 de junio de 2019</t>
  </si>
  <si>
    <t>8.25</t>
  </si>
  <si>
    <t>C.I. 9619-2019 DEPARTAMENTO ANTIOQUIA - GERENCIA DE PAZ Y POSCONFLICTO</t>
  </si>
  <si>
    <t>Se le trasladan recursos por $727.272.700, según Resolución Rectoral 201905000471 del 28 de junio de 2019</t>
  </si>
  <si>
    <t>Se le trasladan recursos por $540.000.000, según Resolución Rectoral 201905000475 del 2 de julio de 2019</t>
  </si>
  <si>
    <t>8.26</t>
  </si>
  <si>
    <t>8.27</t>
  </si>
  <si>
    <t>C.I. 2019-SS-37-0011 Gerencia de Servicios Públicos</t>
  </si>
  <si>
    <t>C.I. 1905-83 CORANTIOQUIA</t>
  </si>
  <si>
    <t>Se le trasladan recursos por $43.707.780, según Resolución Rectoral 201905000088 del 01 de febrero de 2019
Se le trasladan recursos por $7.529.073, según Resolución Rectoral 201905000059 del 29 de enero de 2019
Se le trasladan recursos por $23.544.142, según Resolución Rectoral 201905000471 del 28 de junio de 2019</t>
  </si>
  <si>
    <t>8.28</t>
  </si>
  <si>
    <t>C.I. 436 INDEPORTES ANTIOQUIA 2019</t>
  </si>
  <si>
    <t>Se le trasladan recursos por $535.714.286.000, según Resolución Rectoral 201905000475 del 2 de julio de 2019</t>
  </si>
  <si>
    <t>Se le trasladan recursos por $454.545.455 según Resolución Rectoral 201905000501 del 16 de julio de 2019</t>
  </si>
  <si>
    <t>Se le trasladan recursos por $1.200.000.000 según Resolución Rectoral 201905000502 del 17 de julio de 2019</t>
  </si>
  <si>
    <t>8.29</t>
  </si>
  <si>
    <t>C.I 460009902 Dpto Ant-Sría Agricultura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</si>
</sst>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\ #,##0_);[Red]\(&quot;$&quot;\ #,##0\)"/>
    <numFmt numFmtId="42" formatCode="_(&quot;$&quot;\ * #,##0_);_(&quot;$&quot;\ * \(#,##0\);_(&quot;$&quot;\ * &quot;-&quot;_);_(@_)"/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#,##0_-;#,##0\-;&quot; &quot;"/>
    <numFmt numFmtId="166" formatCode="_ &quot;$&quot;\ * #,##0_ ;_ &quot;$&quot;\ * \-#,##0_ ;_ &quot;$&quot;\ * &quot;-&quot;??_ ;_ @_ "/>
    <numFmt numFmtId="167" formatCode="_(&quot;$&quot;\ * #,##0_);_(&quot;$&quot;\ * \(#,##0\);_(&quot;$&quot;\ * &quot;-&quot;??_);_(@_)"/>
    <numFmt numFmtId="168" formatCode="_ [$€-2]\ * #,##0.00_ ;_ [$€-2]\ * \-#,##0.00_ ;_ [$€-2]\ * &quot;-&quot;??_ "/>
    <numFmt numFmtId="169" formatCode="&quot;$&quot;\ #,##0.00"/>
  </numFmts>
  <fonts count="1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2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7" fillId="0" borderId="0"/>
    <xf numFmtId="0" fontId="6" fillId="0" borderId="0"/>
    <xf numFmtId="0" fontId="8" fillId="0" borderId="0"/>
    <xf numFmtId="0" fontId="9" fillId="0" borderId="0"/>
    <xf numFmtId="9" fontId="2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3"/>
    <xf numFmtId="0" fontId="2" fillId="0" borderId="1" xfId="3" applyFont="1" applyFill="1" applyBorder="1"/>
    <xf numFmtId="0" fontId="2" fillId="0" borderId="1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right" vertical="center"/>
      <protection locked="0"/>
    </xf>
    <xf numFmtId="0" fontId="2" fillId="0" borderId="0" xfId="3" applyAlignment="1">
      <alignment horizontal="center" vertical="center"/>
    </xf>
    <xf numFmtId="0" fontId="2" fillId="0" borderId="1" xfId="17" applyNumberFormat="1" applyFont="1" applyFill="1" applyBorder="1" applyAlignment="1">
      <alignment horizontal="center" vertical="center" wrapText="1"/>
    </xf>
    <xf numFmtId="0" fontId="5" fillId="0" borderId="1" xfId="17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justify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66" fontId="2" fillId="0" borderId="1" xfId="4" applyNumberFormat="1" applyFont="1" applyFill="1" applyBorder="1" applyAlignment="1">
      <alignment horizontal="center" vertical="center" wrapText="1"/>
    </xf>
    <xf numFmtId="167" fontId="2" fillId="0" borderId="1" xfId="4" applyNumberFormat="1" applyFont="1" applyFill="1" applyBorder="1" applyAlignment="1">
      <alignment horizontal="center" vertical="center"/>
    </xf>
    <xf numFmtId="6" fontId="2" fillId="0" borderId="1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justify" vertical="center" wrapText="1"/>
    </xf>
    <xf numFmtId="164" fontId="5" fillId="0" borderId="1" xfId="13" applyNumberFormat="1" applyFont="1" applyFill="1" applyBorder="1" applyAlignment="1">
      <alignment vertical="center"/>
    </xf>
    <xf numFmtId="167" fontId="2" fillId="0" borderId="1" xfId="4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 applyProtection="1">
      <alignment vertical="center"/>
      <protection locked="0"/>
    </xf>
    <xf numFmtId="167" fontId="2" fillId="0" borderId="2" xfId="4" applyNumberFormat="1" applyFont="1" applyFill="1" applyBorder="1" applyAlignment="1">
      <alignment horizontal="center" vertical="center"/>
    </xf>
    <xf numFmtId="164" fontId="5" fillId="0" borderId="2" xfId="13" applyNumberFormat="1" applyFont="1" applyFill="1" applyBorder="1" applyAlignment="1">
      <alignment vertical="center"/>
    </xf>
    <xf numFmtId="167" fontId="2" fillId="0" borderId="12" xfId="4" applyNumberFormat="1" applyFont="1" applyFill="1" applyBorder="1" applyAlignment="1">
      <alignment horizontal="center" vertical="center"/>
    </xf>
    <xf numFmtId="167" fontId="2" fillId="0" borderId="4" xfId="4" applyNumberFormat="1" applyFont="1" applyFill="1" applyBorder="1" applyAlignment="1">
      <alignment horizontal="center" vertical="center"/>
    </xf>
    <xf numFmtId="167" fontId="2" fillId="0" borderId="11" xfId="4" applyNumberFormat="1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/>
    </xf>
    <xf numFmtId="49" fontId="2" fillId="0" borderId="22" xfId="4" applyNumberFormat="1" applyFont="1" applyFill="1" applyBorder="1" applyAlignment="1">
      <alignment horizontal="center" vertical="center" wrapText="1"/>
    </xf>
    <xf numFmtId="0" fontId="2" fillId="0" borderId="22" xfId="4" applyNumberFormat="1" applyFont="1" applyFill="1" applyBorder="1" applyAlignment="1">
      <alignment horizontal="center" vertical="center" wrapText="1"/>
    </xf>
    <xf numFmtId="167" fontId="11" fillId="0" borderId="15" xfId="3" applyNumberFormat="1" applyFont="1" applyBorder="1" applyAlignment="1">
      <alignment horizontal="center" vertical="center"/>
    </xf>
    <xf numFmtId="167" fontId="11" fillId="0" borderId="19" xfId="3" applyNumberFormat="1" applyFont="1" applyBorder="1" applyAlignment="1">
      <alignment horizontal="center" vertical="center"/>
    </xf>
    <xf numFmtId="38" fontId="2" fillId="0" borderId="1" xfId="0" applyNumberFormat="1" applyFont="1" applyFill="1" applyBorder="1" applyAlignment="1">
      <alignment horizontal="center" vertical="center"/>
    </xf>
    <xf numFmtId="38" fontId="12" fillId="0" borderId="11" xfId="0" applyNumberFormat="1" applyFont="1" applyFill="1" applyBorder="1" applyAlignment="1">
      <alignment horizontal="center" vertical="center"/>
    </xf>
    <xf numFmtId="38" fontId="2" fillId="0" borderId="11" xfId="0" applyNumberFormat="1" applyFont="1" applyFill="1" applyBorder="1" applyAlignment="1">
      <alignment horizontal="center" vertical="center"/>
    </xf>
    <xf numFmtId="49" fontId="13" fillId="0" borderId="22" xfId="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7" fontId="2" fillId="0" borderId="3" xfId="4" applyNumberFormat="1" applyFont="1" applyFill="1" applyBorder="1" applyAlignment="1">
      <alignment horizontal="center" vertical="center"/>
    </xf>
    <xf numFmtId="169" fontId="0" fillId="0" borderId="0" xfId="0" applyNumberFormat="1"/>
    <xf numFmtId="0" fontId="3" fillId="3" borderId="25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14" fillId="3" borderId="9" xfId="3" applyFont="1" applyFill="1" applyBorder="1" applyAlignment="1">
      <alignment horizontal="center" vertical="center" wrapText="1"/>
    </xf>
    <xf numFmtId="0" fontId="2" fillId="0" borderId="24" xfId="3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left" vertical="center" wrapText="1"/>
    </xf>
    <xf numFmtId="167" fontId="11" fillId="0" borderId="15" xfId="3" applyNumberFormat="1" applyFont="1" applyFill="1" applyBorder="1" applyAlignment="1">
      <alignment horizontal="center" vertical="center"/>
    </xf>
    <xf numFmtId="38" fontId="15" fillId="0" borderId="1" xfId="0" applyNumberFormat="1" applyFont="1" applyFill="1" applyBorder="1" applyAlignment="1">
      <alignment horizontal="center" vertical="center"/>
    </xf>
    <xf numFmtId="167" fontId="11" fillId="0" borderId="29" xfId="3" applyNumberFormat="1" applyFont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 wrapText="1"/>
    </xf>
    <xf numFmtId="49" fontId="2" fillId="0" borderId="6" xfId="3" applyNumberFormat="1" applyFont="1" applyFill="1" applyBorder="1" applyAlignment="1">
      <alignment horizontal="justify" vertical="center" wrapText="1"/>
    </xf>
    <xf numFmtId="49" fontId="2" fillId="0" borderId="6" xfId="3" applyNumberFormat="1" applyFont="1" applyFill="1" applyBorder="1" applyAlignment="1">
      <alignment horizontal="center" vertical="center" wrapText="1"/>
    </xf>
    <xf numFmtId="166" fontId="2" fillId="0" borderId="6" xfId="4" applyNumberFormat="1" applyFont="1" applyFill="1" applyBorder="1" applyAlignment="1">
      <alignment horizontal="center" vertical="center" wrapText="1"/>
    </xf>
    <xf numFmtId="0" fontId="2" fillId="0" borderId="6" xfId="17" applyNumberFormat="1" applyFont="1" applyFill="1" applyBorder="1" applyAlignment="1">
      <alignment horizontal="center" vertical="center" wrapText="1"/>
    </xf>
    <xf numFmtId="167" fontId="2" fillId="0" borderId="7" xfId="4" applyNumberFormat="1" applyFont="1" applyFill="1" applyBorder="1" applyAlignment="1">
      <alignment horizontal="center" vertical="center"/>
    </xf>
    <xf numFmtId="0" fontId="2" fillId="2" borderId="24" xfId="3" applyFont="1" applyFill="1" applyBorder="1" applyAlignment="1">
      <alignment horizontal="center" vertical="center" wrapText="1"/>
    </xf>
    <xf numFmtId="0" fontId="2" fillId="2" borderId="8" xfId="3" applyFont="1" applyFill="1" applyBorder="1" applyAlignment="1">
      <alignment horizontal="center" vertical="center" wrapText="1"/>
    </xf>
    <xf numFmtId="49" fontId="2" fillId="0" borderId="9" xfId="3" applyNumberFormat="1" applyFont="1" applyFill="1" applyBorder="1" applyAlignment="1">
      <alignment horizontal="justify" vertical="center" wrapText="1"/>
    </xf>
    <xf numFmtId="49" fontId="2" fillId="0" borderId="9" xfId="3" applyNumberFormat="1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167" fontId="2" fillId="0" borderId="23" xfId="4" applyNumberFormat="1" applyFont="1" applyFill="1" applyBorder="1" applyAlignment="1">
      <alignment horizontal="center" vertical="center"/>
    </xf>
    <xf numFmtId="0" fontId="2" fillId="0" borderId="0" xfId="3" applyFill="1"/>
    <xf numFmtId="0" fontId="16" fillId="0" borderId="0" xfId="0" applyFont="1" applyFill="1" applyAlignment="1">
      <alignment vertical="center"/>
    </xf>
    <xf numFmtId="49" fontId="13" fillId="0" borderId="22" xfId="4" applyNumberFormat="1" applyFont="1" applyFill="1" applyBorder="1" applyAlignment="1">
      <alignment horizont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16" xfId="3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 applyProtection="1">
      <alignment horizontal="right" vertical="center"/>
      <protection locked="0"/>
    </xf>
    <xf numFmtId="0" fontId="10" fillId="0" borderId="13" xfId="0" applyFont="1" applyFill="1" applyBorder="1" applyAlignment="1" applyProtection="1">
      <alignment horizontal="right" vertical="center"/>
      <protection locked="0"/>
    </xf>
    <xf numFmtId="0" fontId="3" fillId="3" borderId="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/>
    </xf>
    <xf numFmtId="0" fontId="2" fillId="0" borderId="0" xfId="3" applyBorder="1" applyAlignment="1">
      <alignment horizontal="center" vertical="center"/>
    </xf>
    <xf numFmtId="0" fontId="3" fillId="3" borderId="7" xfId="3" applyFont="1" applyFill="1" applyBorder="1" applyAlignment="1">
      <alignment horizontal="center" vertical="center" wrapText="1"/>
    </xf>
    <xf numFmtId="0" fontId="3" fillId="3" borderId="27" xfId="3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5" xfId="3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</cellXfs>
  <cellStyles count="18">
    <cellStyle name="Millares [0] 2" xfId="5"/>
    <cellStyle name="Millares 2" xfId="6"/>
    <cellStyle name="Millares 3" xfId="7"/>
    <cellStyle name="Moneda [0]" xfId="13" builtinId="7"/>
    <cellStyle name="Moneda 2" xfId="4"/>
    <cellStyle name="Moneda 3" xfId="17"/>
    <cellStyle name="Normal" xfId="0" builtinId="0"/>
    <cellStyle name="Normal 14" xfId="3"/>
    <cellStyle name="Normal 2" xfId="2"/>
    <cellStyle name="Normal 2 2" xfId="1"/>
    <cellStyle name="Normal 2 2 7" xfId="14"/>
    <cellStyle name="Normal 2 2 8" xfId="15"/>
    <cellStyle name="Normal 2 3" xfId="8"/>
    <cellStyle name="Normal 3" xfId="9"/>
    <cellStyle name="Normal 3 2" xfId="16"/>
    <cellStyle name="Normal 4" xfId="11"/>
    <cellStyle name="Normal 5" xfId="10"/>
    <cellStyle name="Porcentaje 2" xfId="12"/>
  </cellStyles>
  <dxfs count="0"/>
  <tableStyles count="0" defaultTableStyle="TableStyleMedium2" defaultPivotStyle="PivotStyleLight16"/>
  <colors>
    <mruColors>
      <color rgb="FFC4D79B"/>
      <color rgb="FFDDEBF7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0</xdr:rowOff>
    </xdr:from>
    <xdr:to>
      <xdr:col>1</xdr:col>
      <xdr:colOff>1743075</xdr:colOff>
      <xdr:row>3</xdr:row>
      <xdr:rowOff>114300</xdr:rowOff>
    </xdr:to>
    <xdr:pic>
      <xdr:nvPicPr>
        <xdr:cNvPr id="3" name="Picture 1" descr="escudo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0"/>
  <sheetViews>
    <sheetView tabSelected="1" zoomScaleNormal="100" zoomScaleSheetLayoutView="100" workbookViewId="0">
      <selection activeCell="M7" sqref="M7"/>
    </sheetView>
  </sheetViews>
  <sheetFormatPr baseColWidth="10" defaultRowHeight="12.75" x14ac:dyDescent="0.2"/>
  <cols>
    <col min="1" max="1" width="4.5703125" style="6" customWidth="1"/>
    <col min="2" max="2" width="28.5703125" style="1" customWidth="1"/>
    <col min="3" max="3" width="17.140625" style="1" customWidth="1"/>
    <col min="4" max="4" width="22.5703125" style="1" customWidth="1"/>
    <col min="5" max="5" width="12.140625" style="1" customWidth="1"/>
    <col min="6" max="6" width="18.7109375" style="1" customWidth="1"/>
    <col min="7" max="7" width="15.140625" style="1" hidden="1" customWidth="1"/>
    <col min="8" max="8" width="13.5703125" style="1" hidden="1" customWidth="1"/>
    <col min="9" max="9" width="14" style="1" customWidth="1"/>
    <col min="10" max="11" width="16.28515625" style="1" customWidth="1"/>
    <col min="12" max="12" width="15.42578125" style="1" customWidth="1"/>
    <col min="13" max="13" width="14.140625" style="1" customWidth="1"/>
    <col min="14" max="14" width="16" style="1" customWidth="1"/>
    <col min="15" max="15" width="15.28515625" style="1" customWidth="1"/>
    <col min="16" max="16" width="14.5703125" style="1" customWidth="1"/>
    <col min="17" max="17" width="15.140625" style="1" customWidth="1"/>
    <col min="18" max="18" width="14.140625" style="1" customWidth="1"/>
    <col min="19" max="19" width="15.42578125" style="1" customWidth="1"/>
    <col min="20" max="20" width="14" style="1" customWidth="1"/>
    <col min="21" max="21" width="13.7109375" style="1" customWidth="1"/>
    <col min="22" max="22" width="15.7109375" style="1" customWidth="1"/>
    <col min="23" max="23" width="15.28515625" style="1" customWidth="1"/>
    <col min="24" max="24" width="15.140625" style="1" customWidth="1"/>
    <col min="25" max="25" width="11.28515625" style="1" customWidth="1"/>
    <col min="26" max="26" width="14" style="1" customWidth="1"/>
    <col min="27" max="27" width="15.5703125" style="1" customWidth="1"/>
    <col min="28" max="28" width="16.42578125" style="1" customWidth="1"/>
    <col min="29" max="29" width="8.5703125" style="1" customWidth="1"/>
    <col min="30" max="30" width="9.140625" style="1" customWidth="1"/>
    <col min="31" max="31" width="9.7109375" style="1" customWidth="1"/>
    <col min="32" max="32" width="9.5703125" style="1" customWidth="1"/>
    <col min="33" max="33" width="13.140625" style="1" customWidth="1"/>
    <col min="34" max="34" width="31.7109375" style="1" customWidth="1"/>
    <col min="35" max="260" width="11.42578125" style="1"/>
    <col min="261" max="262" width="0" style="1" hidden="1" customWidth="1"/>
    <col min="263" max="263" width="29.5703125" style="1" bestFit="1" customWidth="1"/>
    <col min="264" max="264" width="28.5703125" style="1" customWidth="1"/>
    <col min="265" max="266" width="0" style="1" hidden="1" customWidth="1"/>
    <col min="267" max="267" width="21.85546875" style="1" bestFit="1" customWidth="1"/>
    <col min="268" max="268" width="19.28515625" style="1" bestFit="1" customWidth="1"/>
    <col min="269" max="269" width="16.42578125" style="1" bestFit="1" customWidth="1"/>
    <col min="270" max="270" width="22.85546875" style="1" bestFit="1" customWidth="1"/>
    <col min="271" max="271" width="18.5703125" style="1" customWidth="1"/>
    <col min="272" max="272" width="18.5703125" style="1" bestFit="1" customWidth="1"/>
    <col min="273" max="273" width="17.140625" style="1" customWidth="1"/>
    <col min="274" max="274" width="18.85546875" style="1" bestFit="1" customWidth="1"/>
    <col min="275" max="275" width="19" style="1" customWidth="1"/>
    <col min="276" max="276" width="24.42578125" style="1" bestFit="1" customWidth="1"/>
    <col min="277" max="277" width="18.7109375" style="1" bestFit="1" customWidth="1"/>
    <col min="278" max="278" width="18.5703125" style="1" bestFit="1" customWidth="1"/>
    <col min="279" max="279" width="22" style="1" bestFit="1" customWidth="1"/>
    <col min="280" max="280" width="9.28515625" style="1" bestFit="1" customWidth="1"/>
    <col min="281" max="281" width="12.140625" style="1" bestFit="1" customWidth="1"/>
    <col min="282" max="282" width="15.7109375" style="1" bestFit="1" customWidth="1"/>
    <col min="283" max="516" width="11.42578125" style="1"/>
    <col min="517" max="518" width="0" style="1" hidden="1" customWidth="1"/>
    <col min="519" max="519" width="29.5703125" style="1" bestFit="1" customWidth="1"/>
    <col min="520" max="520" width="28.5703125" style="1" customWidth="1"/>
    <col min="521" max="522" width="0" style="1" hidden="1" customWidth="1"/>
    <col min="523" max="523" width="21.85546875" style="1" bestFit="1" customWidth="1"/>
    <col min="524" max="524" width="19.28515625" style="1" bestFit="1" customWidth="1"/>
    <col min="525" max="525" width="16.42578125" style="1" bestFit="1" customWidth="1"/>
    <col min="526" max="526" width="22.85546875" style="1" bestFit="1" customWidth="1"/>
    <col min="527" max="527" width="18.5703125" style="1" customWidth="1"/>
    <col min="528" max="528" width="18.5703125" style="1" bestFit="1" customWidth="1"/>
    <col min="529" max="529" width="17.140625" style="1" customWidth="1"/>
    <col min="530" max="530" width="18.85546875" style="1" bestFit="1" customWidth="1"/>
    <col min="531" max="531" width="19" style="1" customWidth="1"/>
    <col min="532" max="532" width="24.42578125" style="1" bestFit="1" customWidth="1"/>
    <col min="533" max="533" width="18.7109375" style="1" bestFit="1" customWidth="1"/>
    <col min="534" max="534" width="18.5703125" style="1" bestFit="1" customWidth="1"/>
    <col min="535" max="535" width="22" style="1" bestFit="1" customWidth="1"/>
    <col min="536" max="536" width="9.28515625" style="1" bestFit="1" customWidth="1"/>
    <col min="537" max="537" width="12.140625" style="1" bestFit="1" customWidth="1"/>
    <col min="538" max="538" width="15.7109375" style="1" bestFit="1" customWidth="1"/>
    <col min="539" max="772" width="11.42578125" style="1"/>
    <col min="773" max="774" width="0" style="1" hidden="1" customWidth="1"/>
    <col min="775" max="775" width="29.5703125" style="1" bestFit="1" customWidth="1"/>
    <col min="776" max="776" width="28.5703125" style="1" customWidth="1"/>
    <col min="777" max="778" width="0" style="1" hidden="1" customWidth="1"/>
    <col min="779" max="779" width="21.85546875" style="1" bestFit="1" customWidth="1"/>
    <col min="780" max="780" width="19.28515625" style="1" bestFit="1" customWidth="1"/>
    <col min="781" max="781" width="16.42578125" style="1" bestFit="1" customWidth="1"/>
    <col min="782" max="782" width="22.85546875" style="1" bestFit="1" customWidth="1"/>
    <col min="783" max="783" width="18.5703125" style="1" customWidth="1"/>
    <col min="784" max="784" width="18.5703125" style="1" bestFit="1" customWidth="1"/>
    <col min="785" max="785" width="17.140625" style="1" customWidth="1"/>
    <col min="786" max="786" width="18.85546875" style="1" bestFit="1" customWidth="1"/>
    <col min="787" max="787" width="19" style="1" customWidth="1"/>
    <col min="788" max="788" width="24.42578125" style="1" bestFit="1" customWidth="1"/>
    <col min="789" max="789" width="18.7109375" style="1" bestFit="1" customWidth="1"/>
    <col min="790" max="790" width="18.5703125" style="1" bestFit="1" customWidth="1"/>
    <col min="791" max="791" width="22" style="1" bestFit="1" customWidth="1"/>
    <col min="792" max="792" width="9.28515625" style="1" bestFit="1" customWidth="1"/>
    <col min="793" max="793" width="12.140625" style="1" bestFit="1" customWidth="1"/>
    <col min="794" max="794" width="15.7109375" style="1" bestFit="1" customWidth="1"/>
    <col min="795" max="1028" width="11.42578125" style="1"/>
    <col min="1029" max="1030" width="0" style="1" hidden="1" customWidth="1"/>
    <col min="1031" max="1031" width="29.5703125" style="1" bestFit="1" customWidth="1"/>
    <col min="1032" max="1032" width="28.5703125" style="1" customWidth="1"/>
    <col min="1033" max="1034" width="0" style="1" hidden="1" customWidth="1"/>
    <col min="1035" max="1035" width="21.85546875" style="1" bestFit="1" customWidth="1"/>
    <col min="1036" max="1036" width="19.28515625" style="1" bestFit="1" customWidth="1"/>
    <col min="1037" max="1037" width="16.42578125" style="1" bestFit="1" customWidth="1"/>
    <col min="1038" max="1038" width="22.85546875" style="1" bestFit="1" customWidth="1"/>
    <col min="1039" max="1039" width="18.5703125" style="1" customWidth="1"/>
    <col min="1040" max="1040" width="18.5703125" style="1" bestFit="1" customWidth="1"/>
    <col min="1041" max="1041" width="17.140625" style="1" customWidth="1"/>
    <col min="1042" max="1042" width="18.85546875" style="1" bestFit="1" customWidth="1"/>
    <col min="1043" max="1043" width="19" style="1" customWidth="1"/>
    <col min="1044" max="1044" width="24.42578125" style="1" bestFit="1" customWidth="1"/>
    <col min="1045" max="1045" width="18.7109375" style="1" bestFit="1" customWidth="1"/>
    <col min="1046" max="1046" width="18.5703125" style="1" bestFit="1" customWidth="1"/>
    <col min="1047" max="1047" width="22" style="1" bestFit="1" customWidth="1"/>
    <col min="1048" max="1048" width="9.28515625" style="1" bestFit="1" customWidth="1"/>
    <col min="1049" max="1049" width="12.140625" style="1" bestFit="1" customWidth="1"/>
    <col min="1050" max="1050" width="15.7109375" style="1" bestFit="1" customWidth="1"/>
    <col min="1051" max="1284" width="11.42578125" style="1"/>
    <col min="1285" max="1286" width="0" style="1" hidden="1" customWidth="1"/>
    <col min="1287" max="1287" width="29.5703125" style="1" bestFit="1" customWidth="1"/>
    <col min="1288" max="1288" width="28.5703125" style="1" customWidth="1"/>
    <col min="1289" max="1290" width="0" style="1" hidden="1" customWidth="1"/>
    <col min="1291" max="1291" width="21.85546875" style="1" bestFit="1" customWidth="1"/>
    <col min="1292" max="1292" width="19.28515625" style="1" bestFit="1" customWidth="1"/>
    <col min="1293" max="1293" width="16.42578125" style="1" bestFit="1" customWidth="1"/>
    <col min="1294" max="1294" width="22.85546875" style="1" bestFit="1" customWidth="1"/>
    <col min="1295" max="1295" width="18.5703125" style="1" customWidth="1"/>
    <col min="1296" max="1296" width="18.5703125" style="1" bestFit="1" customWidth="1"/>
    <col min="1297" max="1297" width="17.140625" style="1" customWidth="1"/>
    <col min="1298" max="1298" width="18.85546875" style="1" bestFit="1" customWidth="1"/>
    <col min="1299" max="1299" width="19" style="1" customWidth="1"/>
    <col min="1300" max="1300" width="24.42578125" style="1" bestFit="1" customWidth="1"/>
    <col min="1301" max="1301" width="18.7109375" style="1" bestFit="1" customWidth="1"/>
    <col min="1302" max="1302" width="18.5703125" style="1" bestFit="1" customWidth="1"/>
    <col min="1303" max="1303" width="22" style="1" bestFit="1" customWidth="1"/>
    <col min="1304" max="1304" width="9.28515625" style="1" bestFit="1" customWidth="1"/>
    <col min="1305" max="1305" width="12.140625" style="1" bestFit="1" customWidth="1"/>
    <col min="1306" max="1306" width="15.7109375" style="1" bestFit="1" customWidth="1"/>
    <col min="1307" max="1540" width="11.42578125" style="1"/>
    <col min="1541" max="1542" width="0" style="1" hidden="1" customWidth="1"/>
    <col min="1543" max="1543" width="29.5703125" style="1" bestFit="1" customWidth="1"/>
    <col min="1544" max="1544" width="28.5703125" style="1" customWidth="1"/>
    <col min="1545" max="1546" width="0" style="1" hidden="1" customWidth="1"/>
    <col min="1547" max="1547" width="21.85546875" style="1" bestFit="1" customWidth="1"/>
    <col min="1548" max="1548" width="19.28515625" style="1" bestFit="1" customWidth="1"/>
    <col min="1549" max="1549" width="16.42578125" style="1" bestFit="1" customWidth="1"/>
    <col min="1550" max="1550" width="22.85546875" style="1" bestFit="1" customWidth="1"/>
    <col min="1551" max="1551" width="18.5703125" style="1" customWidth="1"/>
    <col min="1552" max="1552" width="18.5703125" style="1" bestFit="1" customWidth="1"/>
    <col min="1553" max="1553" width="17.140625" style="1" customWidth="1"/>
    <col min="1554" max="1554" width="18.85546875" style="1" bestFit="1" customWidth="1"/>
    <col min="1555" max="1555" width="19" style="1" customWidth="1"/>
    <col min="1556" max="1556" width="24.42578125" style="1" bestFit="1" customWidth="1"/>
    <col min="1557" max="1557" width="18.7109375" style="1" bestFit="1" customWidth="1"/>
    <col min="1558" max="1558" width="18.5703125" style="1" bestFit="1" customWidth="1"/>
    <col min="1559" max="1559" width="22" style="1" bestFit="1" customWidth="1"/>
    <col min="1560" max="1560" width="9.28515625" style="1" bestFit="1" customWidth="1"/>
    <col min="1561" max="1561" width="12.140625" style="1" bestFit="1" customWidth="1"/>
    <col min="1562" max="1562" width="15.7109375" style="1" bestFit="1" customWidth="1"/>
    <col min="1563" max="1796" width="11.42578125" style="1"/>
    <col min="1797" max="1798" width="0" style="1" hidden="1" customWidth="1"/>
    <col min="1799" max="1799" width="29.5703125" style="1" bestFit="1" customWidth="1"/>
    <col min="1800" max="1800" width="28.5703125" style="1" customWidth="1"/>
    <col min="1801" max="1802" width="0" style="1" hidden="1" customWidth="1"/>
    <col min="1803" max="1803" width="21.85546875" style="1" bestFit="1" customWidth="1"/>
    <col min="1804" max="1804" width="19.28515625" style="1" bestFit="1" customWidth="1"/>
    <col min="1805" max="1805" width="16.42578125" style="1" bestFit="1" customWidth="1"/>
    <col min="1806" max="1806" width="22.85546875" style="1" bestFit="1" customWidth="1"/>
    <col min="1807" max="1807" width="18.5703125" style="1" customWidth="1"/>
    <col min="1808" max="1808" width="18.5703125" style="1" bestFit="1" customWidth="1"/>
    <col min="1809" max="1809" width="17.140625" style="1" customWidth="1"/>
    <col min="1810" max="1810" width="18.85546875" style="1" bestFit="1" customWidth="1"/>
    <col min="1811" max="1811" width="19" style="1" customWidth="1"/>
    <col min="1812" max="1812" width="24.42578125" style="1" bestFit="1" customWidth="1"/>
    <col min="1813" max="1813" width="18.7109375" style="1" bestFit="1" customWidth="1"/>
    <col min="1814" max="1814" width="18.5703125" style="1" bestFit="1" customWidth="1"/>
    <col min="1815" max="1815" width="22" style="1" bestFit="1" customWidth="1"/>
    <col min="1816" max="1816" width="9.28515625" style="1" bestFit="1" customWidth="1"/>
    <col min="1817" max="1817" width="12.140625" style="1" bestFit="1" customWidth="1"/>
    <col min="1818" max="1818" width="15.7109375" style="1" bestFit="1" customWidth="1"/>
    <col min="1819" max="2052" width="11.42578125" style="1"/>
    <col min="2053" max="2054" width="0" style="1" hidden="1" customWidth="1"/>
    <col min="2055" max="2055" width="29.5703125" style="1" bestFit="1" customWidth="1"/>
    <col min="2056" max="2056" width="28.5703125" style="1" customWidth="1"/>
    <col min="2057" max="2058" width="0" style="1" hidden="1" customWidth="1"/>
    <col min="2059" max="2059" width="21.85546875" style="1" bestFit="1" customWidth="1"/>
    <col min="2060" max="2060" width="19.28515625" style="1" bestFit="1" customWidth="1"/>
    <col min="2061" max="2061" width="16.42578125" style="1" bestFit="1" customWidth="1"/>
    <col min="2062" max="2062" width="22.85546875" style="1" bestFit="1" customWidth="1"/>
    <col min="2063" max="2063" width="18.5703125" style="1" customWidth="1"/>
    <col min="2064" max="2064" width="18.5703125" style="1" bestFit="1" customWidth="1"/>
    <col min="2065" max="2065" width="17.140625" style="1" customWidth="1"/>
    <col min="2066" max="2066" width="18.85546875" style="1" bestFit="1" customWidth="1"/>
    <col min="2067" max="2067" width="19" style="1" customWidth="1"/>
    <col min="2068" max="2068" width="24.42578125" style="1" bestFit="1" customWidth="1"/>
    <col min="2069" max="2069" width="18.7109375" style="1" bestFit="1" customWidth="1"/>
    <col min="2070" max="2070" width="18.5703125" style="1" bestFit="1" customWidth="1"/>
    <col min="2071" max="2071" width="22" style="1" bestFit="1" customWidth="1"/>
    <col min="2072" max="2072" width="9.28515625" style="1" bestFit="1" customWidth="1"/>
    <col min="2073" max="2073" width="12.140625" style="1" bestFit="1" customWidth="1"/>
    <col min="2074" max="2074" width="15.7109375" style="1" bestFit="1" customWidth="1"/>
    <col min="2075" max="2308" width="11.42578125" style="1"/>
    <col min="2309" max="2310" width="0" style="1" hidden="1" customWidth="1"/>
    <col min="2311" max="2311" width="29.5703125" style="1" bestFit="1" customWidth="1"/>
    <col min="2312" max="2312" width="28.5703125" style="1" customWidth="1"/>
    <col min="2313" max="2314" width="0" style="1" hidden="1" customWidth="1"/>
    <col min="2315" max="2315" width="21.85546875" style="1" bestFit="1" customWidth="1"/>
    <col min="2316" max="2316" width="19.28515625" style="1" bestFit="1" customWidth="1"/>
    <col min="2317" max="2317" width="16.42578125" style="1" bestFit="1" customWidth="1"/>
    <col min="2318" max="2318" width="22.85546875" style="1" bestFit="1" customWidth="1"/>
    <col min="2319" max="2319" width="18.5703125" style="1" customWidth="1"/>
    <col min="2320" max="2320" width="18.5703125" style="1" bestFit="1" customWidth="1"/>
    <col min="2321" max="2321" width="17.140625" style="1" customWidth="1"/>
    <col min="2322" max="2322" width="18.85546875" style="1" bestFit="1" customWidth="1"/>
    <col min="2323" max="2323" width="19" style="1" customWidth="1"/>
    <col min="2324" max="2324" width="24.42578125" style="1" bestFit="1" customWidth="1"/>
    <col min="2325" max="2325" width="18.7109375" style="1" bestFit="1" customWidth="1"/>
    <col min="2326" max="2326" width="18.5703125" style="1" bestFit="1" customWidth="1"/>
    <col min="2327" max="2327" width="22" style="1" bestFit="1" customWidth="1"/>
    <col min="2328" max="2328" width="9.28515625" style="1" bestFit="1" customWidth="1"/>
    <col min="2329" max="2329" width="12.140625" style="1" bestFit="1" customWidth="1"/>
    <col min="2330" max="2330" width="15.7109375" style="1" bestFit="1" customWidth="1"/>
    <col min="2331" max="2564" width="11.42578125" style="1"/>
    <col min="2565" max="2566" width="0" style="1" hidden="1" customWidth="1"/>
    <col min="2567" max="2567" width="29.5703125" style="1" bestFit="1" customWidth="1"/>
    <col min="2568" max="2568" width="28.5703125" style="1" customWidth="1"/>
    <col min="2569" max="2570" width="0" style="1" hidden="1" customWidth="1"/>
    <col min="2571" max="2571" width="21.85546875" style="1" bestFit="1" customWidth="1"/>
    <col min="2572" max="2572" width="19.28515625" style="1" bestFit="1" customWidth="1"/>
    <col min="2573" max="2573" width="16.42578125" style="1" bestFit="1" customWidth="1"/>
    <col min="2574" max="2574" width="22.85546875" style="1" bestFit="1" customWidth="1"/>
    <col min="2575" max="2575" width="18.5703125" style="1" customWidth="1"/>
    <col min="2576" max="2576" width="18.5703125" style="1" bestFit="1" customWidth="1"/>
    <col min="2577" max="2577" width="17.140625" style="1" customWidth="1"/>
    <col min="2578" max="2578" width="18.85546875" style="1" bestFit="1" customWidth="1"/>
    <col min="2579" max="2579" width="19" style="1" customWidth="1"/>
    <col min="2580" max="2580" width="24.42578125" style="1" bestFit="1" customWidth="1"/>
    <col min="2581" max="2581" width="18.7109375" style="1" bestFit="1" customWidth="1"/>
    <col min="2582" max="2582" width="18.5703125" style="1" bestFit="1" customWidth="1"/>
    <col min="2583" max="2583" width="22" style="1" bestFit="1" customWidth="1"/>
    <col min="2584" max="2584" width="9.28515625" style="1" bestFit="1" customWidth="1"/>
    <col min="2585" max="2585" width="12.140625" style="1" bestFit="1" customWidth="1"/>
    <col min="2586" max="2586" width="15.7109375" style="1" bestFit="1" customWidth="1"/>
    <col min="2587" max="2820" width="11.42578125" style="1"/>
    <col min="2821" max="2822" width="0" style="1" hidden="1" customWidth="1"/>
    <col min="2823" max="2823" width="29.5703125" style="1" bestFit="1" customWidth="1"/>
    <col min="2824" max="2824" width="28.5703125" style="1" customWidth="1"/>
    <col min="2825" max="2826" width="0" style="1" hidden="1" customWidth="1"/>
    <col min="2827" max="2827" width="21.85546875" style="1" bestFit="1" customWidth="1"/>
    <col min="2828" max="2828" width="19.28515625" style="1" bestFit="1" customWidth="1"/>
    <col min="2829" max="2829" width="16.42578125" style="1" bestFit="1" customWidth="1"/>
    <col min="2830" max="2830" width="22.85546875" style="1" bestFit="1" customWidth="1"/>
    <col min="2831" max="2831" width="18.5703125" style="1" customWidth="1"/>
    <col min="2832" max="2832" width="18.5703125" style="1" bestFit="1" customWidth="1"/>
    <col min="2833" max="2833" width="17.140625" style="1" customWidth="1"/>
    <col min="2834" max="2834" width="18.85546875" style="1" bestFit="1" customWidth="1"/>
    <col min="2835" max="2835" width="19" style="1" customWidth="1"/>
    <col min="2836" max="2836" width="24.42578125" style="1" bestFit="1" customWidth="1"/>
    <col min="2837" max="2837" width="18.7109375" style="1" bestFit="1" customWidth="1"/>
    <col min="2838" max="2838" width="18.5703125" style="1" bestFit="1" customWidth="1"/>
    <col min="2839" max="2839" width="22" style="1" bestFit="1" customWidth="1"/>
    <col min="2840" max="2840" width="9.28515625" style="1" bestFit="1" customWidth="1"/>
    <col min="2841" max="2841" width="12.140625" style="1" bestFit="1" customWidth="1"/>
    <col min="2842" max="2842" width="15.7109375" style="1" bestFit="1" customWidth="1"/>
    <col min="2843" max="3076" width="11.42578125" style="1"/>
    <col min="3077" max="3078" width="0" style="1" hidden="1" customWidth="1"/>
    <col min="3079" max="3079" width="29.5703125" style="1" bestFit="1" customWidth="1"/>
    <col min="3080" max="3080" width="28.5703125" style="1" customWidth="1"/>
    <col min="3081" max="3082" width="0" style="1" hidden="1" customWidth="1"/>
    <col min="3083" max="3083" width="21.85546875" style="1" bestFit="1" customWidth="1"/>
    <col min="3084" max="3084" width="19.28515625" style="1" bestFit="1" customWidth="1"/>
    <col min="3085" max="3085" width="16.42578125" style="1" bestFit="1" customWidth="1"/>
    <col min="3086" max="3086" width="22.85546875" style="1" bestFit="1" customWidth="1"/>
    <col min="3087" max="3087" width="18.5703125" style="1" customWidth="1"/>
    <col min="3088" max="3088" width="18.5703125" style="1" bestFit="1" customWidth="1"/>
    <col min="3089" max="3089" width="17.140625" style="1" customWidth="1"/>
    <col min="3090" max="3090" width="18.85546875" style="1" bestFit="1" customWidth="1"/>
    <col min="3091" max="3091" width="19" style="1" customWidth="1"/>
    <col min="3092" max="3092" width="24.42578125" style="1" bestFit="1" customWidth="1"/>
    <col min="3093" max="3093" width="18.7109375" style="1" bestFit="1" customWidth="1"/>
    <col min="3094" max="3094" width="18.5703125" style="1" bestFit="1" customWidth="1"/>
    <col min="3095" max="3095" width="22" style="1" bestFit="1" customWidth="1"/>
    <col min="3096" max="3096" width="9.28515625" style="1" bestFit="1" customWidth="1"/>
    <col min="3097" max="3097" width="12.140625" style="1" bestFit="1" customWidth="1"/>
    <col min="3098" max="3098" width="15.7109375" style="1" bestFit="1" customWidth="1"/>
    <col min="3099" max="3332" width="11.42578125" style="1"/>
    <col min="3333" max="3334" width="0" style="1" hidden="1" customWidth="1"/>
    <col min="3335" max="3335" width="29.5703125" style="1" bestFit="1" customWidth="1"/>
    <col min="3336" max="3336" width="28.5703125" style="1" customWidth="1"/>
    <col min="3337" max="3338" width="0" style="1" hidden="1" customWidth="1"/>
    <col min="3339" max="3339" width="21.85546875" style="1" bestFit="1" customWidth="1"/>
    <col min="3340" max="3340" width="19.28515625" style="1" bestFit="1" customWidth="1"/>
    <col min="3341" max="3341" width="16.42578125" style="1" bestFit="1" customWidth="1"/>
    <col min="3342" max="3342" width="22.85546875" style="1" bestFit="1" customWidth="1"/>
    <col min="3343" max="3343" width="18.5703125" style="1" customWidth="1"/>
    <col min="3344" max="3344" width="18.5703125" style="1" bestFit="1" customWidth="1"/>
    <col min="3345" max="3345" width="17.140625" style="1" customWidth="1"/>
    <col min="3346" max="3346" width="18.85546875" style="1" bestFit="1" customWidth="1"/>
    <col min="3347" max="3347" width="19" style="1" customWidth="1"/>
    <col min="3348" max="3348" width="24.42578125" style="1" bestFit="1" customWidth="1"/>
    <col min="3349" max="3349" width="18.7109375" style="1" bestFit="1" customWidth="1"/>
    <col min="3350" max="3350" width="18.5703125" style="1" bestFit="1" customWidth="1"/>
    <col min="3351" max="3351" width="22" style="1" bestFit="1" customWidth="1"/>
    <col min="3352" max="3352" width="9.28515625" style="1" bestFit="1" customWidth="1"/>
    <col min="3353" max="3353" width="12.140625" style="1" bestFit="1" customWidth="1"/>
    <col min="3354" max="3354" width="15.7109375" style="1" bestFit="1" customWidth="1"/>
    <col min="3355" max="3588" width="11.42578125" style="1"/>
    <col min="3589" max="3590" width="0" style="1" hidden="1" customWidth="1"/>
    <col min="3591" max="3591" width="29.5703125" style="1" bestFit="1" customWidth="1"/>
    <col min="3592" max="3592" width="28.5703125" style="1" customWidth="1"/>
    <col min="3593" max="3594" width="0" style="1" hidden="1" customWidth="1"/>
    <col min="3595" max="3595" width="21.85546875" style="1" bestFit="1" customWidth="1"/>
    <col min="3596" max="3596" width="19.28515625" style="1" bestFit="1" customWidth="1"/>
    <col min="3597" max="3597" width="16.42578125" style="1" bestFit="1" customWidth="1"/>
    <col min="3598" max="3598" width="22.85546875" style="1" bestFit="1" customWidth="1"/>
    <col min="3599" max="3599" width="18.5703125" style="1" customWidth="1"/>
    <col min="3600" max="3600" width="18.5703125" style="1" bestFit="1" customWidth="1"/>
    <col min="3601" max="3601" width="17.140625" style="1" customWidth="1"/>
    <col min="3602" max="3602" width="18.85546875" style="1" bestFit="1" customWidth="1"/>
    <col min="3603" max="3603" width="19" style="1" customWidth="1"/>
    <col min="3604" max="3604" width="24.42578125" style="1" bestFit="1" customWidth="1"/>
    <col min="3605" max="3605" width="18.7109375" style="1" bestFit="1" customWidth="1"/>
    <col min="3606" max="3606" width="18.5703125" style="1" bestFit="1" customWidth="1"/>
    <col min="3607" max="3607" width="22" style="1" bestFit="1" customWidth="1"/>
    <col min="3608" max="3608" width="9.28515625" style="1" bestFit="1" customWidth="1"/>
    <col min="3609" max="3609" width="12.140625" style="1" bestFit="1" customWidth="1"/>
    <col min="3610" max="3610" width="15.7109375" style="1" bestFit="1" customWidth="1"/>
    <col min="3611" max="3844" width="11.42578125" style="1"/>
    <col min="3845" max="3846" width="0" style="1" hidden="1" customWidth="1"/>
    <col min="3847" max="3847" width="29.5703125" style="1" bestFit="1" customWidth="1"/>
    <col min="3848" max="3848" width="28.5703125" style="1" customWidth="1"/>
    <col min="3849" max="3850" width="0" style="1" hidden="1" customWidth="1"/>
    <col min="3851" max="3851" width="21.85546875" style="1" bestFit="1" customWidth="1"/>
    <col min="3852" max="3852" width="19.28515625" style="1" bestFit="1" customWidth="1"/>
    <col min="3853" max="3853" width="16.42578125" style="1" bestFit="1" customWidth="1"/>
    <col min="3854" max="3854" width="22.85546875" style="1" bestFit="1" customWidth="1"/>
    <col min="3855" max="3855" width="18.5703125" style="1" customWidth="1"/>
    <col min="3856" max="3856" width="18.5703125" style="1" bestFit="1" customWidth="1"/>
    <col min="3857" max="3857" width="17.140625" style="1" customWidth="1"/>
    <col min="3858" max="3858" width="18.85546875" style="1" bestFit="1" customWidth="1"/>
    <col min="3859" max="3859" width="19" style="1" customWidth="1"/>
    <col min="3860" max="3860" width="24.42578125" style="1" bestFit="1" customWidth="1"/>
    <col min="3861" max="3861" width="18.7109375" style="1" bestFit="1" customWidth="1"/>
    <col min="3862" max="3862" width="18.5703125" style="1" bestFit="1" customWidth="1"/>
    <col min="3863" max="3863" width="22" style="1" bestFit="1" customWidth="1"/>
    <col min="3864" max="3864" width="9.28515625" style="1" bestFit="1" customWidth="1"/>
    <col min="3865" max="3865" width="12.140625" style="1" bestFit="1" customWidth="1"/>
    <col min="3866" max="3866" width="15.7109375" style="1" bestFit="1" customWidth="1"/>
    <col min="3867" max="4100" width="11.42578125" style="1"/>
    <col min="4101" max="4102" width="0" style="1" hidden="1" customWidth="1"/>
    <col min="4103" max="4103" width="29.5703125" style="1" bestFit="1" customWidth="1"/>
    <col min="4104" max="4104" width="28.5703125" style="1" customWidth="1"/>
    <col min="4105" max="4106" width="0" style="1" hidden="1" customWidth="1"/>
    <col min="4107" max="4107" width="21.85546875" style="1" bestFit="1" customWidth="1"/>
    <col min="4108" max="4108" width="19.28515625" style="1" bestFit="1" customWidth="1"/>
    <col min="4109" max="4109" width="16.42578125" style="1" bestFit="1" customWidth="1"/>
    <col min="4110" max="4110" width="22.85546875" style="1" bestFit="1" customWidth="1"/>
    <col min="4111" max="4111" width="18.5703125" style="1" customWidth="1"/>
    <col min="4112" max="4112" width="18.5703125" style="1" bestFit="1" customWidth="1"/>
    <col min="4113" max="4113" width="17.140625" style="1" customWidth="1"/>
    <col min="4114" max="4114" width="18.85546875" style="1" bestFit="1" customWidth="1"/>
    <col min="4115" max="4115" width="19" style="1" customWidth="1"/>
    <col min="4116" max="4116" width="24.42578125" style="1" bestFit="1" customWidth="1"/>
    <col min="4117" max="4117" width="18.7109375" style="1" bestFit="1" customWidth="1"/>
    <col min="4118" max="4118" width="18.5703125" style="1" bestFit="1" customWidth="1"/>
    <col min="4119" max="4119" width="22" style="1" bestFit="1" customWidth="1"/>
    <col min="4120" max="4120" width="9.28515625" style="1" bestFit="1" customWidth="1"/>
    <col min="4121" max="4121" width="12.140625" style="1" bestFit="1" customWidth="1"/>
    <col min="4122" max="4122" width="15.7109375" style="1" bestFit="1" customWidth="1"/>
    <col min="4123" max="4356" width="11.42578125" style="1"/>
    <col min="4357" max="4358" width="0" style="1" hidden="1" customWidth="1"/>
    <col min="4359" max="4359" width="29.5703125" style="1" bestFit="1" customWidth="1"/>
    <col min="4360" max="4360" width="28.5703125" style="1" customWidth="1"/>
    <col min="4361" max="4362" width="0" style="1" hidden="1" customWidth="1"/>
    <col min="4363" max="4363" width="21.85546875" style="1" bestFit="1" customWidth="1"/>
    <col min="4364" max="4364" width="19.28515625" style="1" bestFit="1" customWidth="1"/>
    <col min="4365" max="4365" width="16.42578125" style="1" bestFit="1" customWidth="1"/>
    <col min="4366" max="4366" width="22.85546875" style="1" bestFit="1" customWidth="1"/>
    <col min="4367" max="4367" width="18.5703125" style="1" customWidth="1"/>
    <col min="4368" max="4368" width="18.5703125" style="1" bestFit="1" customWidth="1"/>
    <col min="4369" max="4369" width="17.140625" style="1" customWidth="1"/>
    <col min="4370" max="4370" width="18.85546875" style="1" bestFit="1" customWidth="1"/>
    <col min="4371" max="4371" width="19" style="1" customWidth="1"/>
    <col min="4372" max="4372" width="24.42578125" style="1" bestFit="1" customWidth="1"/>
    <col min="4373" max="4373" width="18.7109375" style="1" bestFit="1" customWidth="1"/>
    <col min="4374" max="4374" width="18.5703125" style="1" bestFit="1" customWidth="1"/>
    <col min="4375" max="4375" width="22" style="1" bestFit="1" customWidth="1"/>
    <col min="4376" max="4376" width="9.28515625" style="1" bestFit="1" customWidth="1"/>
    <col min="4377" max="4377" width="12.140625" style="1" bestFit="1" customWidth="1"/>
    <col min="4378" max="4378" width="15.7109375" style="1" bestFit="1" customWidth="1"/>
    <col min="4379" max="4612" width="11.42578125" style="1"/>
    <col min="4613" max="4614" width="0" style="1" hidden="1" customWidth="1"/>
    <col min="4615" max="4615" width="29.5703125" style="1" bestFit="1" customWidth="1"/>
    <col min="4616" max="4616" width="28.5703125" style="1" customWidth="1"/>
    <col min="4617" max="4618" width="0" style="1" hidden="1" customWidth="1"/>
    <col min="4619" max="4619" width="21.85546875" style="1" bestFit="1" customWidth="1"/>
    <col min="4620" max="4620" width="19.28515625" style="1" bestFit="1" customWidth="1"/>
    <col min="4621" max="4621" width="16.42578125" style="1" bestFit="1" customWidth="1"/>
    <col min="4622" max="4622" width="22.85546875" style="1" bestFit="1" customWidth="1"/>
    <col min="4623" max="4623" width="18.5703125" style="1" customWidth="1"/>
    <col min="4624" max="4624" width="18.5703125" style="1" bestFit="1" customWidth="1"/>
    <col min="4625" max="4625" width="17.140625" style="1" customWidth="1"/>
    <col min="4626" max="4626" width="18.85546875" style="1" bestFit="1" customWidth="1"/>
    <col min="4627" max="4627" width="19" style="1" customWidth="1"/>
    <col min="4628" max="4628" width="24.42578125" style="1" bestFit="1" customWidth="1"/>
    <col min="4629" max="4629" width="18.7109375" style="1" bestFit="1" customWidth="1"/>
    <col min="4630" max="4630" width="18.5703125" style="1" bestFit="1" customWidth="1"/>
    <col min="4631" max="4631" width="22" style="1" bestFit="1" customWidth="1"/>
    <col min="4632" max="4632" width="9.28515625" style="1" bestFit="1" customWidth="1"/>
    <col min="4633" max="4633" width="12.140625" style="1" bestFit="1" customWidth="1"/>
    <col min="4634" max="4634" width="15.7109375" style="1" bestFit="1" customWidth="1"/>
    <col min="4635" max="4868" width="11.42578125" style="1"/>
    <col min="4869" max="4870" width="0" style="1" hidden="1" customWidth="1"/>
    <col min="4871" max="4871" width="29.5703125" style="1" bestFit="1" customWidth="1"/>
    <col min="4872" max="4872" width="28.5703125" style="1" customWidth="1"/>
    <col min="4873" max="4874" width="0" style="1" hidden="1" customWidth="1"/>
    <col min="4875" max="4875" width="21.85546875" style="1" bestFit="1" customWidth="1"/>
    <col min="4876" max="4876" width="19.28515625" style="1" bestFit="1" customWidth="1"/>
    <col min="4877" max="4877" width="16.42578125" style="1" bestFit="1" customWidth="1"/>
    <col min="4878" max="4878" width="22.85546875" style="1" bestFit="1" customWidth="1"/>
    <col min="4879" max="4879" width="18.5703125" style="1" customWidth="1"/>
    <col min="4880" max="4880" width="18.5703125" style="1" bestFit="1" customWidth="1"/>
    <col min="4881" max="4881" width="17.140625" style="1" customWidth="1"/>
    <col min="4882" max="4882" width="18.85546875" style="1" bestFit="1" customWidth="1"/>
    <col min="4883" max="4883" width="19" style="1" customWidth="1"/>
    <col min="4884" max="4884" width="24.42578125" style="1" bestFit="1" customWidth="1"/>
    <col min="4885" max="4885" width="18.7109375" style="1" bestFit="1" customWidth="1"/>
    <col min="4886" max="4886" width="18.5703125" style="1" bestFit="1" customWidth="1"/>
    <col min="4887" max="4887" width="22" style="1" bestFit="1" customWidth="1"/>
    <col min="4888" max="4888" width="9.28515625" style="1" bestFit="1" customWidth="1"/>
    <col min="4889" max="4889" width="12.140625" style="1" bestFit="1" customWidth="1"/>
    <col min="4890" max="4890" width="15.7109375" style="1" bestFit="1" customWidth="1"/>
    <col min="4891" max="5124" width="11.42578125" style="1"/>
    <col min="5125" max="5126" width="0" style="1" hidden="1" customWidth="1"/>
    <col min="5127" max="5127" width="29.5703125" style="1" bestFit="1" customWidth="1"/>
    <col min="5128" max="5128" width="28.5703125" style="1" customWidth="1"/>
    <col min="5129" max="5130" width="0" style="1" hidden="1" customWidth="1"/>
    <col min="5131" max="5131" width="21.85546875" style="1" bestFit="1" customWidth="1"/>
    <col min="5132" max="5132" width="19.28515625" style="1" bestFit="1" customWidth="1"/>
    <col min="5133" max="5133" width="16.42578125" style="1" bestFit="1" customWidth="1"/>
    <col min="5134" max="5134" width="22.85546875" style="1" bestFit="1" customWidth="1"/>
    <col min="5135" max="5135" width="18.5703125" style="1" customWidth="1"/>
    <col min="5136" max="5136" width="18.5703125" style="1" bestFit="1" customWidth="1"/>
    <col min="5137" max="5137" width="17.140625" style="1" customWidth="1"/>
    <col min="5138" max="5138" width="18.85546875" style="1" bestFit="1" customWidth="1"/>
    <col min="5139" max="5139" width="19" style="1" customWidth="1"/>
    <col min="5140" max="5140" width="24.42578125" style="1" bestFit="1" customWidth="1"/>
    <col min="5141" max="5141" width="18.7109375" style="1" bestFit="1" customWidth="1"/>
    <col min="5142" max="5142" width="18.5703125" style="1" bestFit="1" customWidth="1"/>
    <col min="5143" max="5143" width="22" style="1" bestFit="1" customWidth="1"/>
    <col min="5144" max="5144" width="9.28515625" style="1" bestFit="1" customWidth="1"/>
    <col min="5145" max="5145" width="12.140625" style="1" bestFit="1" customWidth="1"/>
    <col min="5146" max="5146" width="15.7109375" style="1" bestFit="1" customWidth="1"/>
    <col min="5147" max="5380" width="11.42578125" style="1"/>
    <col min="5381" max="5382" width="0" style="1" hidden="1" customWidth="1"/>
    <col min="5383" max="5383" width="29.5703125" style="1" bestFit="1" customWidth="1"/>
    <col min="5384" max="5384" width="28.5703125" style="1" customWidth="1"/>
    <col min="5385" max="5386" width="0" style="1" hidden="1" customWidth="1"/>
    <col min="5387" max="5387" width="21.85546875" style="1" bestFit="1" customWidth="1"/>
    <col min="5388" max="5388" width="19.28515625" style="1" bestFit="1" customWidth="1"/>
    <col min="5389" max="5389" width="16.42578125" style="1" bestFit="1" customWidth="1"/>
    <col min="5390" max="5390" width="22.85546875" style="1" bestFit="1" customWidth="1"/>
    <col min="5391" max="5391" width="18.5703125" style="1" customWidth="1"/>
    <col min="5392" max="5392" width="18.5703125" style="1" bestFit="1" customWidth="1"/>
    <col min="5393" max="5393" width="17.140625" style="1" customWidth="1"/>
    <col min="5394" max="5394" width="18.85546875" style="1" bestFit="1" customWidth="1"/>
    <col min="5395" max="5395" width="19" style="1" customWidth="1"/>
    <col min="5396" max="5396" width="24.42578125" style="1" bestFit="1" customWidth="1"/>
    <col min="5397" max="5397" width="18.7109375" style="1" bestFit="1" customWidth="1"/>
    <col min="5398" max="5398" width="18.5703125" style="1" bestFit="1" customWidth="1"/>
    <col min="5399" max="5399" width="22" style="1" bestFit="1" customWidth="1"/>
    <col min="5400" max="5400" width="9.28515625" style="1" bestFit="1" customWidth="1"/>
    <col min="5401" max="5401" width="12.140625" style="1" bestFit="1" customWidth="1"/>
    <col min="5402" max="5402" width="15.7109375" style="1" bestFit="1" customWidth="1"/>
    <col min="5403" max="5636" width="11.42578125" style="1"/>
    <col min="5637" max="5638" width="0" style="1" hidden="1" customWidth="1"/>
    <col min="5639" max="5639" width="29.5703125" style="1" bestFit="1" customWidth="1"/>
    <col min="5640" max="5640" width="28.5703125" style="1" customWidth="1"/>
    <col min="5641" max="5642" width="0" style="1" hidden="1" customWidth="1"/>
    <col min="5643" max="5643" width="21.85546875" style="1" bestFit="1" customWidth="1"/>
    <col min="5644" max="5644" width="19.28515625" style="1" bestFit="1" customWidth="1"/>
    <col min="5645" max="5645" width="16.42578125" style="1" bestFit="1" customWidth="1"/>
    <col min="5646" max="5646" width="22.85546875" style="1" bestFit="1" customWidth="1"/>
    <col min="5647" max="5647" width="18.5703125" style="1" customWidth="1"/>
    <col min="5648" max="5648" width="18.5703125" style="1" bestFit="1" customWidth="1"/>
    <col min="5649" max="5649" width="17.140625" style="1" customWidth="1"/>
    <col min="5650" max="5650" width="18.85546875" style="1" bestFit="1" customWidth="1"/>
    <col min="5651" max="5651" width="19" style="1" customWidth="1"/>
    <col min="5652" max="5652" width="24.42578125" style="1" bestFit="1" customWidth="1"/>
    <col min="5653" max="5653" width="18.7109375" style="1" bestFit="1" customWidth="1"/>
    <col min="5654" max="5654" width="18.5703125" style="1" bestFit="1" customWidth="1"/>
    <col min="5655" max="5655" width="22" style="1" bestFit="1" customWidth="1"/>
    <col min="5656" max="5656" width="9.28515625" style="1" bestFit="1" customWidth="1"/>
    <col min="5657" max="5657" width="12.140625" style="1" bestFit="1" customWidth="1"/>
    <col min="5658" max="5658" width="15.7109375" style="1" bestFit="1" customWidth="1"/>
    <col min="5659" max="5892" width="11.42578125" style="1"/>
    <col min="5893" max="5894" width="0" style="1" hidden="1" customWidth="1"/>
    <col min="5895" max="5895" width="29.5703125" style="1" bestFit="1" customWidth="1"/>
    <col min="5896" max="5896" width="28.5703125" style="1" customWidth="1"/>
    <col min="5897" max="5898" width="0" style="1" hidden="1" customWidth="1"/>
    <col min="5899" max="5899" width="21.85546875" style="1" bestFit="1" customWidth="1"/>
    <col min="5900" max="5900" width="19.28515625" style="1" bestFit="1" customWidth="1"/>
    <col min="5901" max="5901" width="16.42578125" style="1" bestFit="1" customWidth="1"/>
    <col min="5902" max="5902" width="22.85546875" style="1" bestFit="1" customWidth="1"/>
    <col min="5903" max="5903" width="18.5703125" style="1" customWidth="1"/>
    <col min="5904" max="5904" width="18.5703125" style="1" bestFit="1" customWidth="1"/>
    <col min="5905" max="5905" width="17.140625" style="1" customWidth="1"/>
    <col min="5906" max="5906" width="18.85546875" style="1" bestFit="1" customWidth="1"/>
    <col min="5907" max="5907" width="19" style="1" customWidth="1"/>
    <col min="5908" max="5908" width="24.42578125" style="1" bestFit="1" customWidth="1"/>
    <col min="5909" max="5909" width="18.7109375" style="1" bestFit="1" customWidth="1"/>
    <col min="5910" max="5910" width="18.5703125" style="1" bestFit="1" customWidth="1"/>
    <col min="5911" max="5911" width="22" style="1" bestFit="1" customWidth="1"/>
    <col min="5912" max="5912" width="9.28515625" style="1" bestFit="1" customWidth="1"/>
    <col min="5913" max="5913" width="12.140625" style="1" bestFit="1" customWidth="1"/>
    <col min="5914" max="5914" width="15.7109375" style="1" bestFit="1" customWidth="1"/>
    <col min="5915" max="6148" width="11.42578125" style="1"/>
    <col min="6149" max="6150" width="0" style="1" hidden="1" customWidth="1"/>
    <col min="6151" max="6151" width="29.5703125" style="1" bestFit="1" customWidth="1"/>
    <col min="6152" max="6152" width="28.5703125" style="1" customWidth="1"/>
    <col min="6153" max="6154" width="0" style="1" hidden="1" customWidth="1"/>
    <col min="6155" max="6155" width="21.85546875" style="1" bestFit="1" customWidth="1"/>
    <col min="6156" max="6156" width="19.28515625" style="1" bestFit="1" customWidth="1"/>
    <col min="6157" max="6157" width="16.42578125" style="1" bestFit="1" customWidth="1"/>
    <col min="6158" max="6158" width="22.85546875" style="1" bestFit="1" customWidth="1"/>
    <col min="6159" max="6159" width="18.5703125" style="1" customWidth="1"/>
    <col min="6160" max="6160" width="18.5703125" style="1" bestFit="1" customWidth="1"/>
    <col min="6161" max="6161" width="17.140625" style="1" customWidth="1"/>
    <col min="6162" max="6162" width="18.85546875" style="1" bestFit="1" customWidth="1"/>
    <col min="6163" max="6163" width="19" style="1" customWidth="1"/>
    <col min="6164" max="6164" width="24.42578125" style="1" bestFit="1" customWidth="1"/>
    <col min="6165" max="6165" width="18.7109375" style="1" bestFit="1" customWidth="1"/>
    <col min="6166" max="6166" width="18.5703125" style="1" bestFit="1" customWidth="1"/>
    <col min="6167" max="6167" width="22" style="1" bestFit="1" customWidth="1"/>
    <col min="6168" max="6168" width="9.28515625" style="1" bestFit="1" customWidth="1"/>
    <col min="6169" max="6169" width="12.140625" style="1" bestFit="1" customWidth="1"/>
    <col min="6170" max="6170" width="15.7109375" style="1" bestFit="1" customWidth="1"/>
    <col min="6171" max="6404" width="11.42578125" style="1"/>
    <col min="6405" max="6406" width="0" style="1" hidden="1" customWidth="1"/>
    <col min="6407" max="6407" width="29.5703125" style="1" bestFit="1" customWidth="1"/>
    <col min="6408" max="6408" width="28.5703125" style="1" customWidth="1"/>
    <col min="6409" max="6410" width="0" style="1" hidden="1" customWidth="1"/>
    <col min="6411" max="6411" width="21.85546875" style="1" bestFit="1" customWidth="1"/>
    <col min="6412" max="6412" width="19.28515625" style="1" bestFit="1" customWidth="1"/>
    <col min="6413" max="6413" width="16.42578125" style="1" bestFit="1" customWidth="1"/>
    <col min="6414" max="6414" width="22.85546875" style="1" bestFit="1" customWidth="1"/>
    <col min="6415" max="6415" width="18.5703125" style="1" customWidth="1"/>
    <col min="6416" max="6416" width="18.5703125" style="1" bestFit="1" customWidth="1"/>
    <col min="6417" max="6417" width="17.140625" style="1" customWidth="1"/>
    <col min="6418" max="6418" width="18.85546875" style="1" bestFit="1" customWidth="1"/>
    <col min="6419" max="6419" width="19" style="1" customWidth="1"/>
    <col min="6420" max="6420" width="24.42578125" style="1" bestFit="1" customWidth="1"/>
    <col min="6421" max="6421" width="18.7109375" style="1" bestFit="1" customWidth="1"/>
    <col min="6422" max="6422" width="18.5703125" style="1" bestFit="1" customWidth="1"/>
    <col min="6423" max="6423" width="22" style="1" bestFit="1" customWidth="1"/>
    <col min="6424" max="6424" width="9.28515625" style="1" bestFit="1" customWidth="1"/>
    <col min="6425" max="6425" width="12.140625" style="1" bestFit="1" customWidth="1"/>
    <col min="6426" max="6426" width="15.7109375" style="1" bestFit="1" customWidth="1"/>
    <col min="6427" max="6660" width="11.42578125" style="1"/>
    <col min="6661" max="6662" width="0" style="1" hidden="1" customWidth="1"/>
    <col min="6663" max="6663" width="29.5703125" style="1" bestFit="1" customWidth="1"/>
    <col min="6664" max="6664" width="28.5703125" style="1" customWidth="1"/>
    <col min="6665" max="6666" width="0" style="1" hidden="1" customWidth="1"/>
    <col min="6667" max="6667" width="21.85546875" style="1" bestFit="1" customWidth="1"/>
    <col min="6668" max="6668" width="19.28515625" style="1" bestFit="1" customWidth="1"/>
    <col min="6669" max="6669" width="16.42578125" style="1" bestFit="1" customWidth="1"/>
    <col min="6670" max="6670" width="22.85546875" style="1" bestFit="1" customWidth="1"/>
    <col min="6671" max="6671" width="18.5703125" style="1" customWidth="1"/>
    <col min="6672" max="6672" width="18.5703125" style="1" bestFit="1" customWidth="1"/>
    <col min="6673" max="6673" width="17.140625" style="1" customWidth="1"/>
    <col min="6674" max="6674" width="18.85546875" style="1" bestFit="1" customWidth="1"/>
    <col min="6675" max="6675" width="19" style="1" customWidth="1"/>
    <col min="6676" max="6676" width="24.42578125" style="1" bestFit="1" customWidth="1"/>
    <col min="6677" max="6677" width="18.7109375" style="1" bestFit="1" customWidth="1"/>
    <col min="6678" max="6678" width="18.5703125" style="1" bestFit="1" customWidth="1"/>
    <col min="6679" max="6679" width="22" style="1" bestFit="1" customWidth="1"/>
    <col min="6680" max="6680" width="9.28515625" style="1" bestFit="1" customWidth="1"/>
    <col min="6681" max="6681" width="12.140625" style="1" bestFit="1" customWidth="1"/>
    <col min="6682" max="6682" width="15.7109375" style="1" bestFit="1" customWidth="1"/>
    <col min="6683" max="6916" width="11.42578125" style="1"/>
    <col min="6917" max="6918" width="0" style="1" hidden="1" customWidth="1"/>
    <col min="6919" max="6919" width="29.5703125" style="1" bestFit="1" customWidth="1"/>
    <col min="6920" max="6920" width="28.5703125" style="1" customWidth="1"/>
    <col min="6921" max="6922" width="0" style="1" hidden="1" customWidth="1"/>
    <col min="6923" max="6923" width="21.85546875" style="1" bestFit="1" customWidth="1"/>
    <col min="6924" max="6924" width="19.28515625" style="1" bestFit="1" customWidth="1"/>
    <col min="6925" max="6925" width="16.42578125" style="1" bestFit="1" customWidth="1"/>
    <col min="6926" max="6926" width="22.85546875" style="1" bestFit="1" customWidth="1"/>
    <col min="6927" max="6927" width="18.5703125" style="1" customWidth="1"/>
    <col min="6928" max="6928" width="18.5703125" style="1" bestFit="1" customWidth="1"/>
    <col min="6929" max="6929" width="17.140625" style="1" customWidth="1"/>
    <col min="6930" max="6930" width="18.85546875" style="1" bestFit="1" customWidth="1"/>
    <col min="6931" max="6931" width="19" style="1" customWidth="1"/>
    <col min="6932" max="6932" width="24.42578125" style="1" bestFit="1" customWidth="1"/>
    <col min="6933" max="6933" width="18.7109375" style="1" bestFit="1" customWidth="1"/>
    <col min="6934" max="6934" width="18.5703125" style="1" bestFit="1" customWidth="1"/>
    <col min="6935" max="6935" width="22" style="1" bestFit="1" customWidth="1"/>
    <col min="6936" max="6936" width="9.28515625" style="1" bestFit="1" customWidth="1"/>
    <col min="6937" max="6937" width="12.140625" style="1" bestFit="1" customWidth="1"/>
    <col min="6938" max="6938" width="15.7109375" style="1" bestFit="1" customWidth="1"/>
    <col min="6939" max="7172" width="11.42578125" style="1"/>
    <col min="7173" max="7174" width="0" style="1" hidden="1" customWidth="1"/>
    <col min="7175" max="7175" width="29.5703125" style="1" bestFit="1" customWidth="1"/>
    <col min="7176" max="7176" width="28.5703125" style="1" customWidth="1"/>
    <col min="7177" max="7178" width="0" style="1" hidden="1" customWidth="1"/>
    <col min="7179" max="7179" width="21.85546875" style="1" bestFit="1" customWidth="1"/>
    <col min="7180" max="7180" width="19.28515625" style="1" bestFit="1" customWidth="1"/>
    <col min="7181" max="7181" width="16.42578125" style="1" bestFit="1" customWidth="1"/>
    <col min="7182" max="7182" width="22.85546875" style="1" bestFit="1" customWidth="1"/>
    <col min="7183" max="7183" width="18.5703125" style="1" customWidth="1"/>
    <col min="7184" max="7184" width="18.5703125" style="1" bestFit="1" customWidth="1"/>
    <col min="7185" max="7185" width="17.140625" style="1" customWidth="1"/>
    <col min="7186" max="7186" width="18.85546875" style="1" bestFit="1" customWidth="1"/>
    <col min="7187" max="7187" width="19" style="1" customWidth="1"/>
    <col min="7188" max="7188" width="24.42578125" style="1" bestFit="1" customWidth="1"/>
    <col min="7189" max="7189" width="18.7109375" style="1" bestFit="1" customWidth="1"/>
    <col min="7190" max="7190" width="18.5703125" style="1" bestFit="1" customWidth="1"/>
    <col min="7191" max="7191" width="22" style="1" bestFit="1" customWidth="1"/>
    <col min="7192" max="7192" width="9.28515625" style="1" bestFit="1" customWidth="1"/>
    <col min="7193" max="7193" width="12.140625" style="1" bestFit="1" customWidth="1"/>
    <col min="7194" max="7194" width="15.7109375" style="1" bestFit="1" customWidth="1"/>
    <col min="7195" max="7428" width="11.42578125" style="1"/>
    <col min="7429" max="7430" width="0" style="1" hidden="1" customWidth="1"/>
    <col min="7431" max="7431" width="29.5703125" style="1" bestFit="1" customWidth="1"/>
    <col min="7432" max="7432" width="28.5703125" style="1" customWidth="1"/>
    <col min="7433" max="7434" width="0" style="1" hidden="1" customWidth="1"/>
    <col min="7435" max="7435" width="21.85546875" style="1" bestFit="1" customWidth="1"/>
    <col min="7436" max="7436" width="19.28515625" style="1" bestFit="1" customWidth="1"/>
    <col min="7437" max="7437" width="16.42578125" style="1" bestFit="1" customWidth="1"/>
    <col min="7438" max="7438" width="22.85546875" style="1" bestFit="1" customWidth="1"/>
    <col min="7439" max="7439" width="18.5703125" style="1" customWidth="1"/>
    <col min="7440" max="7440" width="18.5703125" style="1" bestFit="1" customWidth="1"/>
    <col min="7441" max="7441" width="17.140625" style="1" customWidth="1"/>
    <col min="7442" max="7442" width="18.85546875" style="1" bestFit="1" customWidth="1"/>
    <col min="7443" max="7443" width="19" style="1" customWidth="1"/>
    <col min="7444" max="7444" width="24.42578125" style="1" bestFit="1" customWidth="1"/>
    <col min="7445" max="7445" width="18.7109375" style="1" bestFit="1" customWidth="1"/>
    <col min="7446" max="7446" width="18.5703125" style="1" bestFit="1" customWidth="1"/>
    <col min="7447" max="7447" width="22" style="1" bestFit="1" customWidth="1"/>
    <col min="7448" max="7448" width="9.28515625" style="1" bestFit="1" customWidth="1"/>
    <col min="7449" max="7449" width="12.140625" style="1" bestFit="1" customWidth="1"/>
    <col min="7450" max="7450" width="15.7109375" style="1" bestFit="1" customWidth="1"/>
    <col min="7451" max="7684" width="11.42578125" style="1"/>
    <col min="7685" max="7686" width="0" style="1" hidden="1" customWidth="1"/>
    <col min="7687" max="7687" width="29.5703125" style="1" bestFit="1" customWidth="1"/>
    <col min="7688" max="7688" width="28.5703125" style="1" customWidth="1"/>
    <col min="7689" max="7690" width="0" style="1" hidden="1" customWidth="1"/>
    <col min="7691" max="7691" width="21.85546875" style="1" bestFit="1" customWidth="1"/>
    <col min="7692" max="7692" width="19.28515625" style="1" bestFit="1" customWidth="1"/>
    <col min="7693" max="7693" width="16.42578125" style="1" bestFit="1" customWidth="1"/>
    <col min="7694" max="7694" width="22.85546875" style="1" bestFit="1" customWidth="1"/>
    <col min="7695" max="7695" width="18.5703125" style="1" customWidth="1"/>
    <col min="7696" max="7696" width="18.5703125" style="1" bestFit="1" customWidth="1"/>
    <col min="7697" max="7697" width="17.140625" style="1" customWidth="1"/>
    <col min="7698" max="7698" width="18.85546875" style="1" bestFit="1" customWidth="1"/>
    <col min="7699" max="7699" width="19" style="1" customWidth="1"/>
    <col min="7700" max="7700" width="24.42578125" style="1" bestFit="1" customWidth="1"/>
    <col min="7701" max="7701" width="18.7109375" style="1" bestFit="1" customWidth="1"/>
    <col min="7702" max="7702" width="18.5703125" style="1" bestFit="1" customWidth="1"/>
    <col min="7703" max="7703" width="22" style="1" bestFit="1" customWidth="1"/>
    <col min="7704" max="7704" width="9.28515625" style="1" bestFit="1" customWidth="1"/>
    <col min="7705" max="7705" width="12.140625" style="1" bestFit="1" customWidth="1"/>
    <col min="7706" max="7706" width="15.7109375" style="1" bestFit="1" customWidth="1"/>
    <col min="7707" max="7940" width="11.42578125" style="1"/>
    <col min="7941" max="7942" width="0" style="1" hidden="1" customWidth="1"/>
    <col min="7943" max="7943" width="29.5703125" style="1" bestFit="1" customWidth="1"/>
    <col min="7944" max="7944" width="28.5703125" style="1" customWidth="1"/>
    <col min="7945" max="7946" width="0" style="1" hidden="1" customWidth="1"/>
    <col min="7947" max="7947" width="21.85546875" style="1" bestFit="1" customWidth="1"/>
    <col min="7948" max="7948" width="19.28515625" style="1" bestFit="1" customWidth="1"/>
    <col min="7949" max="7949" width="16.42578125" style="1" bestFit="1" customWidth="1"/>
    <col min="7950" max="7950" width="22.85546875" style="1" bestFit="1" customWidth="1"/>
    <col min="7951" max="7951" width="18.5703125" style="1" customWidth="1"/>
    <col min="7952" max="7952" width="18.5703125" style="1" bestFit="1" customWidth="1"/>
    <col min="7953" max="7953" width="17.140625" style="1" customWidth="1"/>
    <col min="7954" max="7954" width="18.85546875" style="1" bestFit="1" customWidth="1"/>
    <col min="7955" max="7955" width="19" style="1" customWidth="1"/>
    <col min="7956" max="7956" width="24.42578125" style="1" bestFit="1" customWidth="1"/>
    <col min="7957" max="7957" width="18.7109375" style="1" bestFit="1" customWidth="1"/>
    <col min="7958" max="7958" width="18.5703125" style="1" bestFit="1" customWidth="1"/>
    <col min="7959" max="7959" width="22" style="1" bestFit="1" customWidth="1"/>
    <col min="7960" max="7960" width="9.28515625" style="1" bestFit="1" customWidth="1"/>
    <col min="7961" max="7961" width="12.140625" style="1" bestFit="1" customWidth="1"/>
    <col min="7962" max="7962" width="15.7109375" style="1" bestFit="1" customWidth="1"/>
    <col min="7963" max="8196" width="11.42578125" style="1"/>
    <col min="8197" max="8198" width="0" style="1" hidden="1" customWidth="1"/>
    <col min="8199" max="8199" width="29.5703125" style="1" bestFit="1" customWidth="1"/>
    <col min="8200" max="8200" width="28.5703125" style="1" customWidth="1"/>
    <col min="8201" max="8202" width="0" style="1" hidden="1" customWidth="1"/>
    <col min="8203" max="8203" width="21.85546875" style="1" bestFit="1" customWidth="1"/>
    <col min="8204" max="8204" width="19.28515625" style="1" bestFit="1" customWidth="1"/>
    <col min="8205" max="8205" width="16.42578125" style="1" bestFit="1" customWidth="1"/>
    <col min="8206" max="8206" width="22.85546875" style="1" bestFit="1" customWidth="1"/>
    <col min="8207" max="8207" width="18.5703125" style="1" customWidth="1"/>
    <col min="8208" max="8208" width="18.5703125" style="1" bestFit="1" customWidth="1"/>
    <col min="8209" max="8209" width="17.140625" style="1" customWidth="1"/>
    <col min="8210" max="8210" width="18.85546875" style="1" bestFit="1" customWidth="1"/>
    <col min="8211" max="8211" width="19" style="1" customWidth="1"/>
    <col min="8212" max="8212" width="24.42578125" style="1" bestFit="1" customWidth="1"/>
    <col min="8213" max="8213" width="18.7109375" style="1" bestFit="1" customWidth="1"/>
    <col min="8214" max="8214" width="18.5703125" style="1" bestFit="1" customWidth="1"/>
    <col min="8215" max="8215" width="22" style="1" bestFit="1" customWidth="1"/>
    <col min="8216" max="8216" width="9.28515625" style="1" bestFit="1" customWidth="1"/>
    <col min="8217" max="8217" width="12.140625" style="1" bestFit="1" customWidth="1"/>
    <col min="8218" max="8218" width="15.7109375" style="1" bestFit="1" customWidth="1"/>
    <col min="8219" max="8452" width="11.42578125" style="1"/>
    <col min="8453" max="8454" width="0" style="1" hidden="1" customWidth="1"/>
    <col min="8455" max="8455" width="29.5703125" style="1" bestFit="1" customWidth="1"/>
    <col min="8456" max="8456" width="28.5703125" style="1" customWidth="1"/>
    <col min="8457" max="8458" width="0" style="1" hidden="1" customWidth="1"/>
    <col min="8459" max="8459" width="21.85546875" style="1" bestFit="1" customWidth="1"/>
    <col min="8460" max="8460" width="19.28515625" style="1" bestFit="1" customWidth="1"/>
    <col min="8461" max="8461" width="16.42578125" style="1" bestFit="1" customWidth="1"/>
    <col min="8462" max="8462" width="22.85546875" style="1" bestFit="1" customWidth="1"/>
    <col min="8463" max="8463" width="18.5703125" style="1" customWidth="1"/>
    <col min="8464" max="8464" width="18.5703125" style="1" bestFit="1" customWidth="1"/>
    <col min="8465" max="8465" width="17.140625" style="1" customWidth="1"/>
    <col min="8466" max="8466" width="18.85546875" style="1" bestFit="1" customWidth="1"/>
    <col min="8467" max="8467" width="19" style="1" customWidth="1"/>
    <col min="8468" max="8468" width="24.42578125" style="1" bestFit="1" customWidth="1"/>
    <col min="8469" max="8469" width="18.7109375" style="1" bestFit="1" customWidth="1"/>
    <col min="8470" max="8470" width="18.5703125" style="1" bestFit="1" customWidth="1"/>
    <col min="8471" max="8471" width="22" style="1" bestFit="1" customWidth="1"/>
    <col min="8472" max="8472" width="9.28515625" style="1" bestFit="1" customWidth="1"/>
    <col min="8473" max="8473" width="12.140625" style="1" bestFit="1" customWidth="1"/>
    <col min="8474" max="8474" width="15.7109375" style="1" bestFit="1" customWidth="1"/>
    <col min="8475" max="8708" width="11.42578125" style="1"/>
    <col min="8709" max="8710" width="0" style="1" hidden="1" customWidth="1"/>
    <col min="8711" max="8711" width="29.5703125" style="1" bestFit="1" customWidth="1"/>
    <col min="8712" max="8712" width="28.5703125" style="1" customWidth="1"/>
    <col min="8713" max="8714" width="0" style="1" hidden="1" customWidth="1"/>
    <col min="8715" max="8715" width="21.85546875" style="1" bestFit="1" customWidth="1"/>
    <col min="8716" max="8716" width="19.28515625" style="1" bestFit="1" customWidth="1"/>
    <col min="8717" max="8717" width="16.42578125" style="1" bestFit="1" customWidth="1"/>
    <col min="8718" max="8718" width="22.85546875" style="1" bestFit="1" customWidth="1"/>
    <col min="8719" max="8719" width="18.5703125" style="1" customWidth="1"/>
    <col min="8720" max="8720" width="18.5703125" style="1" bestFit="1" customWidth="1"/>
    <col min="8721" max="8721" width="17.140625" style="1" customWidth="1"/>
    <col min="8722" max="8722" width="18.85546875" style="1" bestFit="1" customWidth="1"/>
    <col min="8723" max="8723" width="19" style="1" customWidth="1"/>
    <col min="8724" max="8724" width="24.42578125" style="1" bestFit="1" customWidth="1"/>
    <col min="8725" max="8725" width="18.7109375" style="1" bestFit="1" customWidth="1"/>
    <col min="8726" max="8726" width="18.5703125" style="1" bestFit="1" customWidth="1"/>
    <col min="8727" max="8727" width="22" style="1" bestFit="1" customWidth="1"/>
    <col min="8728" max="8728" width="9.28515625" style="1" bestFit="1" customWidth="1"/>
    <col min="8729" max="8729" width="12.140625" style="1" bestFit="1" customWidth="1"/>
    <col min="8730" max="8730" width="15.7109375" style="1" bestFit="1" customWidth="1"/>
    <col min="8731" max="8964" width="11.42578125" style="1"/>
    <col min="8965" max="8966" width="0" style="1" hidden="1" customWidth="1"/>
    <col min="8967" max="8967" width="29.5703125" style="1" bestFit="1" customWidth="1"/>
    <col min="8968" max="8968" width="28.5703125" style="1" customWidth="1"/>
    <col min="8969" max="8970" width="0" style="1" hidden="1" customWidth="1"/>
    <col min="8971" max="8971" width="21.85546875" style="1" bestFit="1" customWidth="1"/>
    <col min="8972" max="8972" width="19.28515625" style="1" bestFit="1" customWidth="1"/>
    <col min="8973" max="8973" width="16.42578125" style="1" bestFit="1" customWidth="1"/>
    <col min="8974" max="8974" width="22.85546875" style="1" bestFit="1" customWidth="1"/>
    <col min="8975" max="8975" width="18.5703125" style="1" customWidth="1"/>
    <col min="8976" max="8976" width="18.5703125" style="1" bestFit="1" customWidth="1"/>
    <col min="8977" max="8977" width="17.140625" style="1" customWidth="1"/>
    <col min="8978" max="8978" width="18.85546875" style="1" bestFit="1" customWidth="1"/>
    <col min="8979" max="8979" width="19" style="1" customWidth="1"/>
    <col min="8980" max="8980" width="24.42578125" style="1" bestFit="1" customWidth="1"/>
    <col min="8981" max="8981" width="18.7109375" style="1" bestFit="1" customWidth="1"/>
    <col min="8982" max="8982" width="18.5703125" style="1" bestFit="1" customWidth="1"/>
    <col min="8983" max="8983" width="22" style="1" bestFit="1" customWidth="1"/>
    <col min="8984" max="8984" width="9.28515625" style="1" bestFit="1" customWidth="1"/>
    <col min="8985" max="8985" width="12.140625" style="1" bestFit="1" customWidth="1"/>
    <col min="8986" max="8986" width="15.7109375" style="1" bestFit="1" customWidth="1"/>
    <col min="8987" max="9220" width="11.42578125" style="1"/>
    <col min="9221" max="9222" width="0" style="1" hidden="1" customWidth="1"/>
    <col min="9223" max="9223" width="29.5703125" style="1" bestFit="1" customWidth="1"/>
    <col min="9224" max="9224" width="28.5703125" style="1" customWidth="1"/>
    <col min="9225" max="9226" width="0" style="1" hidden="1" customWidth="1"/>
    <col min="9227" max="9227" width="21.85546875" style="1" bestFit="1" customWidth="1"/>
    <col min="9228" max="9228" width="19.28515625" style="1" bestFit="1" customWidth="1"/>
    <col min="9229" max="9229" width="16.42578125" style="1" bestFit="1" customWidth="1"/>
    <col min="9230" max="9230" width="22.85546875" style="1" bestFit="1" customWidth="1"/>
    <col min="9231" max="9231" width="18.5703125" style="1" customWidth="1"/>
    <col min="9232" max="9232" width="18.5703125" style="1" bestFit="1" customWidth="1"/>
    <col min="9233" max="9233" width="17.140625" style="1" customWidth="1"/>
    <col min="9234" max="9234" width="18.85546875" style="1" bestFit="1" customWidth="1"/>
    <col min="9235" max="9235" width="19" style="1" customWidth="1"/>
    <col min="9236" max="9236" width="24.42578125" style="1" bestFit="1" customWidth="1"/>
    <col min="9237" max="9237" width="18.7109375" style="1" bestFit="1" customWidth="1"/>
    <col min="9238" max="9238" width="18.5703125" style="1" bestFit="1" customWidth="1"/>
    <col min="9239" max="9239" width="22" style="1" bestFit="1" customWidth="1"/>
    <col min="9240" max="9240" width="9.28515625" style="1" bestFit="1" customWidth="1"/>
    <col min="9241" max="9241" width="12.140625" style="1" bestFit="1" customWidth="1"/>
    <col min="9242" max="9242" width="15.7109375" style="1" bestFit="1" customWidth="1"/>
    <col min="9243" max="9476" width="11.42578125" style="1"/>
    <col min="9477" max="9478" width="0" style="1" hidden="1" customWidth="1"/>
    <col min="9479" max="9479" width="29.5703125" style="1" bestFit="1" customWidth="1"/>
    <col min="9480" max="9480" width="28.5703125" style="1" customWidth="1"/>
    <col min="9481" max="9482" width="0" style="1" hidden="1" customWidth="1"/>
    <col min="9483" max="9483" width="21.85546875" style="1" bestFit="1" customWidth="1"/>
    <col min="9484" max="9484" width="19.28515625" style="1" bestFit="1" customWidth="1"/>
    <col min="9485" max="9485" width="16.42578125" style="1" bestFit="1" customWidth="1"/>
    <col min="9486" max="9486" width="22.85546875" style="1" bestFit="1" customWidth="1"/>
    <col min="9487" max="9487" width="18.5703125" style="1" customWidth="1"/>
    <col min="9488" max="9488" width="18.5703125" style="1" bestFit="1" customWidth="1"/>
    <col min="9489" max="9489" width="17.140625" style="1" customWidth="1"/>
    <col min="9490" max="9490" width="18.85546875" style="1" bestFit="1" customWidth="1"/>
    <col min="9491" max="9491" width="19" style="1" customWidth="1"/>
    <col min="9492" max="9492" width="24.42578125" style="1" bestFit="1" customWidth="1"/>
    <col min="9493" max="9493" width="18.7109375" style="1" bestFit="1" customWidth="1"/>
    <col min="9494" max="9494" width="18.5703125" style="1" bestFit="1" customWidth="1"/>
    <col min="9495" max="9495" width="22" style="1" bestFit="1" customWidth="1"/>
    <col min="9496" max="9496" width="9.28515625" style="1" bestFit="1" customWidth="1"/>
    <col min="9497" max="9497" width="12.140625" style="1" bestFit="1" customWidth="1"/>
    <col min="9498" max="9498" width="15.7109375" style="1" bestFit="1" customWidth="1"/>
    <col min="9499" max="9732" width="11.42578125" style="1"/>
    <col min="9733" max="9734" width="0" style="1" hidden="1" customWidth="1"/>
    <col min="9735" max="9735" width="29.5703125" style="1" bestFit="1" customWidth="1"/>
    <col min="9736" max="9736" width="28.5703125" style="1" customWidth="1"/>
    <col min="9737" max="9738" width="0" style="1" hidden="1" customWidth="1"/>
    <col min="9739" max="9739" width="21.85546875" style="1" bestFit="1" customWidth="1"/>
    <col min="9740" max="9740" width="19.28515625" style="1" bestFit="1" customWidth="1"/>
    <col min="9741" max="9741" width="16.42578125" style="1" bestFit="1" customWidth="1"/>
    <col min="9742" max="9742" width="22.85546875" style="1" bestFit="1" customWidth="1"/>
    <col min="9743" max="9743" width="18.5703125" style="1" customWidth="1"/>
    <col min="9744" max="9744" width="18.5703125" style="1" bestFit="1" customWidth="1"/>
    <col min="9745" max="9745" width="17.140625" style="1" customWidth="1"/>
    <col min="9746" max="9746" width="18.85546875" style="1" bestFit="1" customWidth="1"/>
    <col min="9747" max="9747" width="19" style="1" customWidth="1"/>
    <col min="9748" max="9748" width="24.42578125" style="1" bestFit="1" customWidth="1"/>
    <col min="9749" max="9749" width="18.7109375" style="1" bestFit="1" customWidth="1"/>
    <col min="9750" max="9750" width="18.5703125" style="1" bestFit="1" customWidth="1"/>
    <col min="9751" max="9751" width="22" style="1" bestFit="1" customWidth="1"/>
    <col min="9752" max="9752" width="9.28515625" style="1" bestFit="1" customWidth="1"/>
    <col min="9753" max="9753" width="12.140625" style="1" bestFit="1" customWidth="1"/>
    <col min="9754" max="9754" width="15.7109375" style="1" bestFit="1" customWidth="1"/>
    <col min="9755" max="9988" width="11.42578125" style="1"/>
    <col min="9989" max="9990" width="0" style="1" hidden="1" customWidth="1"/>
    <col min="9991" max="9991" width="29.5703125" style="1" bestFit="1" customWidth="1"/>
    <col min="9992" max="9992" width="28.5703125" style="1" customWidth="1"/>
    <col min="9993" max="9994" width="0" style="1" hidden="1" customWidth="1"/>
    <col min="9995" max="9995" width="21.85546875" style="1" bestFit="1" customWidth="1"/>
    <col min="9996" max="9996" width="19.28515625" style="1" bestFit="1" customWidth="1"/>
    <col min="9997" max="9997" width="16.42578125" style="1" bestFit="1" customWidth="1"/>
    <col min="9998" max="9998" width="22.85546875" style="1" bestFit="1" customWidth="1"/>
    <col min="9999" max="9999" width="18.5703125" style="1" customWidth="1"/>
    <col min="10000" max="10000" width="18.5703125" style="1" bestFit="1" customWidth="1"/>
    <col min="10001" max="10001" width="17.140625" style="1" customWidth="1"/>
    <col min="10002" max="10002" width="18.85546875" style="1" bestFit="1" customWidth="1"/>
    <col min="10003" max="10003" width="19" style="1" customWidth="1"/>
    <col min="10004" max="10004" width="24.42578125" style="1" bestFit="1" customWidth="1"/>
    <col min="10005" max="10005" width="18.7109375" style="1" bestFit="1" customWidth="1"/>
    <col min="10006" max="10006" width="18.5703125" style="1" bestFit="1" customWidth="1"/>
    <col min="10007" max="10007" width="22" style="1" bestFit="1" customWidth="1"/>
    <col min="10008" max="10008" width="9.28515625" style="1" bestFit="1" customWidth="1"/>
    <col min="10009" max="10009" width="12.140625" style="1" bestFit="1" customWidth="1"/>
    <col min="10010" max="10010" width="15.7109375" style="1" bestFit="1" customWidth="1"/>
    <col min="10011" max="10244" width="11.42578125" style="1"/>
    <col min="10245" max="10246" width="0" style="1" hidden="1" customWidth="1"/>
    <col min="10247" max="10247" width="29.5703125" style="1" bestFit="1" customWidth="1"/>
    <col min="10248" max="10248" width="28.5703125" style="1" customWidth="1"/>
    <col min="10249" max="10250" width="0" style="1" hidden="1" customWidth="1"/>
    <col min="10251" max="10251" width="21.85546875" style="1" bestFit="1" customWidth="1"/>
    <col min="10252" max="10252" width="19.28515625" style="1" bestFit="1" customWidth="1"/>
    <col min="10253" max="10253" width="16.42578125" style="1" bestFit="1" customWidth="1"/>
    <col min="10254" max="10254" width="22.85546875" style="1" bestFit="1" customWidth="1"/>
    <col min="10255" max="10255" width="18.5703125" style="1" customWidth="1"/>
    <col min="10256" max="10256" width="18.5703125" style="1" bestFit="1" customWidth="1"/>
    <col min="10257" max="10257" width="17.140625" style="1" customWidth="1"/>
    <col min="10258" max="10258" width="18.85546875" style="1" bestFit="1" customWidth="1"/>
    <col min="10259" max="10259" width="19" style="1" customWidth="1"/>
    <col min="10260" max="10260" width="24.42578125" style="1" bestFit="1" customWidth="1"/>
    <col min="10261" max="10261" width="18.7109375" style="1" bestFit="1" customWidth="1"/>
    <col min="10262" max="10262" width="18.5703125" style="1" bestFit="1" customWidth="1"/>
    <col min="10263" max="10263" width="22" style="1" bestFit="1" customWidth="1"/>
    <col min="10264" max="10264" width="9.28515625" style="1" bestFit="1" customWidth="1"/>
    <col min="10265" max="10265" width="12.140625" style="1" bestFit="1" customWidth="1"/>
    <col min="10266" max="10266" width="15.7109375" style="1" bestFit="1" customWidth="1"/>
    <col min="10267" max="10500" width="11.42578125" style="1"/>
    <col min="10501" max="10502" width="0" style="1" hidden="1" customWidth="1"/>
    <col min="10503" max="10503" width="29.5703125" style="1" bestFit="1" customWidth="1"/>
    <col min="10504" max="10504" width="28.5703125" style="1" customWidth="1"/>
    <col min="10505" max="10506" width="0" style="1" hidden="1" customWidth="1"/>
    <col min="10507" max="10507" width="21.85546875" style="1" bestFit="1" customWidth="1"/>
    <col min="10508" max="10508" width="19.28515625" style="1" bestFit="1" customWidth="1"/>
    <col min="10509" max="10509" width="16.42578125" style="1" bestFit="1" customWidth="1"/>
    <col min="10510" max="10510" width="22.85546875" style="1" bestFit="1" customWidth="1"/>
    <col min="10511" max="10511" width="18.5703125" style="1" customWidth="1"/>
    <col min="10512" max="10512" width="18.5703125" style="1" bestFit="1" customWidth="1"/>
    <col min="10513" max="10513" width="17.140625" style="1" customWidth="1"/>
    <col min="10514" max="10514" width="18.85546875" style="1" bestFit="1" customWidth="1"/>
    <col min="10515" max="10515" width="19" style="1" customWidth="1"/>
    <col min="10516" max="10516" width="24.42578125" style="1" bestFit="1" customWidth="1"/>
    <col min="10517" max="10517" width="18.7109375" style="1" bestFit="1" customWidth="1"/>
    <col min="10518" max="10518" width="18.5703125" style="1" bestFit="1" customWidth="1"/>
    <col min="10519" max="10519" width="22" style="1" bestFit="1" customWidth="1"/>
    <col min="10520" max="10520" width="9.28515625" style="1" bestFit="1" customWidth="1"/>
    <col min="10521" max="10521" width="12.140625" style="1" bestFit="1" customWidth="1"/>
    <col min="10522" max="10522" width="15.7109375" style="1" bestFit="1" customWidth="1"/>
    <col min="10523" max="10756" width="11.42578125" style="1"/>
    <col min="10757" max="10758" width="0" style="1" hidden="1" customWidth="1"/>
    <col min="10759" max="10759" width="29.5703125" style="1" bestFit="1" customWidth="1"/>
    <col min="10760" max="10760" width="28.5703125" style="1" customWidth="1"/>
    <col min="10761" max="10762" width="0" style="1" hidden="1" customWidth="1"/>
    <col min="10763" max="10763" width="21.85546875" style="1" bestFit="1" customWidth="1"/>
    <col min="10764" max="10764" width="19.28515625" style="1" bestFit="1" customWidth="1"/>
    <col min="10765" max="10765" width="16.42578125" style="1" bestFit="1" customWidth="1"/>
    <col min="10766" max="10766" width="22.85546875" style="1" bestFit="1" customWidth="1"/>
    <col min="10767" max="10767" width="18.5703125" style="1" customWidth="1"/>
    <col min="10768" max="10768" width="18.5703125" style="1" bestFit="1" customWidth="1"/>
    <col min="10769" max="10769" width="17.140625" style="1" customWidth="1"/>
    <col min="10770" max="10770" width="18.85546875" style="1" bestFit="1" customWidth="1"/>
    <col min="10771" max="10771" width="19" style="1" customWidth="1"/>
    <col min="10772" max="10772" width="24.42578125" style="1" bestFit="1" customWidth="1"/>
    <col min="10773" max="10773" width="18.7109375" style="1" bestFit="1" customWidth="1"/>
    <col min="10774" max="10774" width="18.5703125" style="1" bestFit="1" customWidth="1"/>
    <col min="10775" max="10775" width="22" style="1" bestFit="1" customWidth="1"/>
    <col min="10776" max="10776" width="9.28515625" style="1" bestFit="1" customWidth="1"/>
    <col min="10777" max="10777" width="12.140625" style="1" bestFit="1" customWidth="1"/>
    <col min="10778" max="10778" width="15.7109375" style="1" bestFit="1" customWidth="1"/>
    <col min="10779" max="11012" width="11.42578125" style="1"/>
    <col min="11013" max="11014" width="0" style="1" hidden="1" customWidth="1"/>
    <col min="11015" max="11015" width="29.5703125" style="1" bestFit="1" customWidth="1"/>
    <col min="11016" max="11016" width="28.5703125" style="1" customWidth="1"/>
    <col min="11017" max="11018" width="0" style="1" hidden="1" customWidth="1"/>
    <col min="11019" max="11019" width="21.85546875" style="1" bestFit="1" customWidth="1"/>
    <col min="11020" max="11020" width="19.28515625" style="1" bestFit="1" customWidth="1"/>
    <col min="11021" max="11021" width="16.42578125" style="1" bestFit="1" customWidth="1"/>
    <col min="11022" max="11022" width="22.85546875" style="1" bestFit="1" customWidth="1"/>
    <col min="11023" max="11023" width="18.5703125" style="1" customWidth="1"/>
    <col min="11024" max="11024" width="18.5703125" style="1" bestFit="1" customWidth="1"/>
    <col min="11025" max="11025" width="17.140625" style="1" customWidth="1"/>
    <col min="11026" max="11026" width="18.85546875" style="1" bestFit="1" customWidth="1"/>
    <col min="11027" max="11027" width="19" style="1" customWidth="1"/>
    <col min="11028" max="11028" width="24.42578125" style="1" bestFit="1" customWidth="1"/>
    <col min="11029" max="11029" width="18.7109375" style="1" bestFit="1" customWidth="1"/>
    <col min="11030" max="11030" width="18.5703125" style="1" bestFit="1" customWidth="1"/>
    <col min="11031" max="11031" width="22" style="1" bestFit="1" customWidth="1"/>
    <col min="11032" max="11032" width="9.28515625" style="1" bestFit="1" customWidth="1"/>
    <col min="11033" max="11033" width="12.140625" style="1" bestFit="1" customWidth="1"/>
    <col min="11034" max="11034" width="15.7109375" style="1" bestFit="1" customWidth="1"/>
    <col min="11035" max="11268" width="11.42578125" style="1"/>
    <col min="11269" max="11270" width="0" style="1" hidden="1" customWidth="1"/>
    <col min="11271" max="11271" width="29.5703125" style="1" bestFit="1" customWidth="1"/>
    <col min="11272" max="11272" width="28.5703125" style="1" customWidth="1"/>
    <col min="11273" max="11274" width="0" style="1" hidden="1" customWidth="1"/>
    <col min="11275" max="11275" width="21.85546875" style="1" bestFit="1" customWidth="1"/>
    <col min="11276" max="11276" width="19.28515625" style="1" bestFit="1" customWidth="1"/>
    <col min="11277" max="11277" width="16.42578125" style="1" bestFit="1" customWidth="1"/>
    <col min="11278" max="11278" width="22.85546875" style="1" bestFit="1" customWidth="1"/>
    <col min="11279" max="11279" width="18.5703125" style="1" customWidth="1"/>
    <col min="11280" max="11280" width="18.5703125" style="1" bestFit="1" customWidth="1"/>
    <col min="11281" max="11281" width="17.140625" style="1" customWidth="1"/>
    <col min="11282" max="11282" width="18.85546875" style="1" bestFit="1" customWidth="1"/>
    <col min="11283" max="11283" width="19" style="1" customWidth="1"/>
    <col min="11284" max="11284" width="24.42578125" style="1" bestFit="1" customWidth="1"/>
    <col min="11285" max="11285" width="18.7109375" style="1" bestFit="1" customWidth="1"/>
    <col min="11286" max="11286" width="18.5703125" style="1" bestFit="1" customWidth="1"/>
    <col min="11287" max="11287" width="22" style="1" bestFit="1" customWidth="1"/>
    <col min="11288" max="11288" width="9.28515625" style="1" bestFit="1" customWidth="1"/>
    <col min="11289" max="11289" width="12.140625" style="1" bestFit="1" customWidth="1"/>
    <col min="11290" max="11290" width="15.7109375" style="1" bestFit="1" customWidth="1"/>
    <col min="11291" max="11524" width="11.42578125" style="1"/>
    <col min="11525" max="11526" width="0" style="1" hidden="1" customWidth="1"/>
    <col min="11527" max="11527" width="29.5703125" style="1" bestFit="1" customWidth="1"/>
    <col min="11528" max="11528" width="28.5703125" style="1" customWidth="1"/>
    <col min="11529" max="11530" width="0" style="1" hidden="1" customWidth="1"/>
    <col min="11531" max="11531" width="21.85546875" style="1" bestFit="1" customWidth="1"/>
    <col min="11532" max="11532" width="19.28515625" style="1" bestFit="1" customWidth="1"/>
    <col min="11533" max="11533" width="16.42578125" style="1" bestFit="1" customWidth="1"/>
    <col min="11534" max="11534" width="22.85546875" style="1" bestFit="1" customWidth="1"/>
    <col min="11535" max="11535" width="18.5703125" style="1" customWidth="1"/>
    <col min="11536" max="11536" width="18.5703125" style="1" bestFit="1" customWidth="1"/>
    <col min="11537" max="11537" width="17.140625" style="1" customWidth="1"/>
    <col min="11538" max="11538" width="18.85546875" style="1" bestFit="1" customWidth="1"/>
    <col min="11539" max="11539" width="19" style="1" customWidth="1"/>
    <col min="11540" max="11540" width="24.42578125" style="1" bestFit="1" customWidth="1"/>
    <col min="11541" max="11541" width="18.7109375" style="1" bestFit="1" customWidth="1"/>
    <col min="11542" max="11542" width="18.5703125" style="1" bestFit="1" customWidth="1"/>
    <col min="11543" max="11543" width="22" style="1" bestFit="1" customWidth="1"/>
    <col min="11544" max="11544" width="9.28515625" style="1" bestFit="1" customWidth="1"/>
    <col min="11545" max="11545" width="12.140625" style="1" bestFit="1" customWidth="1"/>
    <col min="11546" max="11546" width="15.7109375" style="1" bestFit="1" customWidth="1"/>
    <col min="11547" max="11780" width="11.42578125" style="1"/>
    <col min="11781" max="11782" width="0" style="1" hidden="1" customWidth="1"/>
    <col min="11783" max="11783" width="29.5703125" style="1" bestFit="1" customWidth="1"/>
    <col min="11784" max="11784" width="28.5703125" style="1" customWidth="1"/>
    <col min="11785" max="11786" width="0" style="1" hidden="1" customWidth="1"/>
    <col min="11787" max="11787" width="21.85546875" style="1" bestFit="1" customWidth="1"/>
    <col min="11788" max="11788" width="19.28515625" style="1" bestFit="1" customWidth="1"/>
    <col min="11789" max="11789" width="16.42578125" style="1" bestFit="1" customWidth="1"/>
    <col min="11790" max="11790" width="22.85546875" style="1" bestFit="1" customWidth="1"/>
    <col min="11791" max="11791" width="18.5703125" style="1" customWidth="1"/>
    <col min="11792" max="11792" width="18.5703125" style="1" bestFit="1" customWidth="1"/>
    <col min="11793" max="11793" width="17.140625" style="1" customWidth="1"/>
    <col min="11794" max="11794" width="18.85546875" style="1" bestFit="1" customWidth="1"/>
    <col min="11795" max="11795" width="19" style="1" customWidth="1"/>
    <col min="11796" max="11796" width="24.42578125" style="1" bestFit="1" customWidth="1"/>
    <col min="11797" max="11797" width="18.7109375" style="1" bestFit="1" customWidth="1"/>
    <col min="11798" max="11798" width="18.5703125" style="1" bestFit="1" customWidth="1"/>
    <col min="11799" max="11799" width="22" style="1" bestFit="1" customWidth="1"/>
    <col min="11800" max="11800" width="9.28515625" style="1" bestFit="1" customWidth="1"/>
    <col min="11801" max="11801" width="12.140625" style="1" bestFit="1" customWidth="1"/>
    <col min="11802" max="11802" width="15.7109375" style="1" bestFit="1" customWidth="1"/>
    <col min="11803" max="12036" width="11.42578125" style="1"/>
    <col min="12037" max="12038" width="0" style="1" hidden="1" customWidth="1"/>
    <col min="12039" max="12039" width="29.5703125" style="1" bestFit="1" customWidth="1"/>
    <col min="12040" max="12040" width="28.5703125" style="1" customWidth="1"/>
    <col min="12041" max="12042" width="0" style="1" hidden="1" customWidth="1"/>
    <col min="12043" max="12043" width="21.85546875" style="1" bestFit="1" customWidth="1"/>
    <col min="12044" max="12044" width="19.28515625" style="1" bestFit="1" customWidth="1"/>
    <col min="12045" max="12045" width="16.42578125" style="1" bestFit="1" customWidth="1"/>
    <col min="12046" max="12046" width="22.85546875" style="1" bestFit="1" customWidth="1"/>
    <col min="12047" max="12047" width="18.5703125" style="1" customWidth="1"/>
    <col min="12048" max="12048" width="18.5703125" style="1" bestFit="1" customWidth="1"/>
    <col min="12049" max="12049" width="17.140625" style="1" customWidth="1"/>
    <col min="12050" max="12050" width="18.85546875" style="1" bestFit="1" customWidth="1"/>
    <col min="12051" max="12051" width="19" style="1" customWidth="1"/>
    <col min="12052" max="12052" width="24.42578125" style="1" bestFit="1" customWidth="1"/>
    <col min="12053" max="12053" width="18.7109375" style="1" bestFit="1" customWidth="1"/>
    <col min="12054" max="12054" width="18.5703125" style="1" bestFit="1" customWidth="1"/>
    <col min="12055" max="12055" width="22" style="1" bestFit="1" customWidth="1"/>
    <col min="12056" max="12056" width="9.28515625" style="1" bestFit="1" customWidth="1"/>
    <col min="12057" max="12057" width="12.140625" style="1" bestFit="1" customWidth="1"/>
    <col min="12058" max="12058" width="15.7109375" style="1" bestFit="1" customWidth="1"/>
    <col min="12059" max="12292" width="11.42578125" style="1"/>
    <col min="12293" max="12294" width="0" style="1" hidden="1" customWidth="1"/>
    <col min="12295" max="12295" width="29.5703125" style="1" bestFit="1" customWidth="1"/>
    <col min="12296" max="12296" width="28.5703125" style="1" customWidth="1"/>
    <col min="12297" max="12298" width="0" style="1" hidden="1" customWidth="1"/>
    <col min="12299" max="12299" width="21.85546875" style="1" bestFit="1" customWidth="1"/>
    <col min="12300" max="12300" width="19.28515625" style="1" bestFit="1" customWidth="1"/>
    <col min="12301" max="12301" width="16.42578125" style="1" bestFit="1" customWidth="1"/>
    <col min="12302" max="12302" width="22.85546875" style="1" bestFit="1" customWidth="1"/>
    <col min="12303" max="12303" width="18.5703125" style="1" customWidth="1"/>
    <col min="12304" max="12304" width="18.5703125" style="1" bestFit="1" customWidth="1"/>
    <col min="12305" max="12305" width="17.140625" style="1" customWidth="1"/>
    <col min="12306" max="12306" width="18.85546875" style="1" bestFit="1" customWidth="1"/>
    <col min="12307" max="12307" width="19" style="1" customWidth="1"/>
    <col min="12308" max="12308" width="24.42578125" style="1" bestFit="1" customWidth="1"/>
    <col min="12309" max="12309" width="18.7109375" style="1" bestFit="1" customWidth="1"/>
    <col min="12310" max="12310" width="18.5703125" style="1" bestFit="1" customWidth="1"/>
    <col min="12311" max="12311" width="22" style="1" bestFit="1" customWidth="1"/>
    <col min="12312" max="12312" width="9.28515625" style="1" bestFit="1" customWidth="1"/>
    <col min="12313" max="12313" width="12.140625" style="1" bestFit="1" customWidth="1"/>
    <col min="12314" max="12314" width="15.7109375" style="1" bestFit="1" customWidth="1"/>
    <col min="12315" max="12548" width="11.42578125" style="1"/>
    <col min="12549" max="12550" width="0" style="1" hidden="1" customWidth="1"/>
    <col min="12551" max="12551" width="29.5703125" style="1" bestFit="1" customWidth="1"/>
    <col min="12552" max="12552" width="28.5703125" style="1" customWidth="1"/>
    <col min="12553" max="12554" width="0" style="1" hidden="1" customWidth="1"/>
    <col min="12555" max="12555" width="21.85546875" style="1" bestFit="1" customWidth="1"/>
    <col min="12556" max="12556" width="19.28515625" style="1" bestFit="1" customWidth="1"/>
    <col min="12557" max="12557" width="16.42578125" style="1" bestFit="1" customWidth="1"/>
    <col min="12558" max="12558" width="22.85546875" style="1" bestFit="1" customWidth="1"/>
    <col min="12559" max="12559" width="18.5703125" style="1" customWidth="1"/>
    <col min="12560" max="12560" width="18.5703125" style="1" bestFit="1" customWidth="1"/>
    <col min="12561" max="12561" width="17.140625" style="1" customWidth="1"/>
    <col min="12562" max="12562" width="18.85546875" style="1" bestFit="1" customWidth="1"/>
    <col min="12563" max="12563" width="19" style="1" customWidth="1"/>
    <col min="12564" max="12564" width="24.42578125" style="1" bestFit="1" customWidth="1"/>
    <col min="12565" max="12565" width="18.7109375" style="1" bestFit="1" customWidth="1"/>
    <col min="12566" max="12566" width="18.5703125" style="1" bestFit="1" customWidth="1"/>
    <col min="12567" max="12567" width="22" style="1" bestFit="1" customWidth="1"/>
    <col min="12568" max="12568" width="9.28515625" style="1" bestFit="1" customWidth="1"/>
    <col min="12569" max="12569" width="12.140625" style="1" bestFit="1" customWidth="1"/>
    <col min="12570" max="12570" width="15.7109375" style="1" bestFit="1" customWidth="1"/>
    <col min="12571" max="12804" width="11.42578125" style="1"/>
    <col min="12805" max="12806" width="0" style="1" hidden="1" customWidth="1"/>
    <col min="12807" max="12807" width="29.5703125" style="1" bestFit="1" customWidth="1"/>
    <col min="12808" max="12808" width="28.5703125" style="1" customWidth="1"/>
    <col min="12809" max="12810" width="0" style="1" hidden="1" customWidth="1"/>
    <col min="12811" max="12811" width="21.85546875" style="1" bestFit="1" customWidth="1"/>
    <col min="12812" max="12812" width="19.28515625" style="1" bestFit="1" customWidth="1"/>
    <col min="12813" max="12813" width="16.42578125" style="1" bestFit="1" customWidth="1"/>
    <col min="12814" max="12814" width="22.85546875" style="1" bestFit="1" customWidth="1"/>
    <col min="12815" max="12815" width="18.5703125" style="1" customWidth="1"/>
    <col min="12816" max="12816" width="18.5703125" style="1" bestFit="1" customWidth="1"/>
    <col min="12817" max="12817" width="17.140625" style="1" customWidth="1"/>
    <col min="12818" max="12818" width="18.85546875" style="1" bestFit="1" customWidth="1"/>
    <col min="12819" max="12819" width="19" style="1" customWidth="1"/>
    <col min="12820" max="12820" width="24.42578125" style="1" bestFit="1" customWidth="1"/>
    <col min="12821" max="12821" width="18.7109375" style="1" bestFit="1" customWidth="1"/>
    <col min="12822" max="12822" width="18.5703125" style="1" bestFit="1" customWidth="1"/>
    <col min="12823" max="12823" width="22" style="1" bestFit="1" customWidth="1"/>
    <col min="12824" max="12824" width="9.28515625" style="1" bestFit="1" customWidth="1"/>
    <col min="12825" max="12825" width="12.140625" style="1" bestFit="1" customWidth="1"/>
    <col min="12826" max="12826" width="15.7109375" style="1" bestFit="1" customWidth="1"/>
    <col min="12827" max="13060" width="11.42578125" style="1"/>
    <col min="13061" max="13062" width="0" style="1" hidden="1" customWidth="1"/>
    <col min="13063" max="13063" width="29.5703125" style="1" bestFit="1" customWidth="1"/>
    <col min="13064" max="13064" width="28.5703125" style="1" customWidth="1"/>
    <col min="13065" max="13066" width="0" style="1" hidden="1" customWidth="1"/>
    <col min="13067" max="13067" width="21.85546875" style="1" bestFit="1" customWidth="1"/>
    <col min="13068" max="13068" width="19.28515625" style="1" bestFit="1" customWidth="1"/>
    <col min="13069" max="13069" width="16.42578125" style="1" bestFit="1" customWidth="1"/>
    <col min="13070" max="13070" width="22.85546875" style="1" bestFit="1" customWidth="1"/>
    <col min="13071" max="13071" width="18.5703125" style="1" customWidth="1"/>
    <col min="13072" max="13072" width="18.5703125" style="1" bestFit="1" customWidth="1"/>
    <col min="13073" max="13073" width="17.140625" style="1" customWidth="1"/>
    <col min="13074" max="13074" width="18.85546875" style="1" bestFit="1" customWidth="1"/>
    <col min="13075" max="13075" width="19" style="1" customWidth="1"/>
    <col min="13076" max="13076" width="24.42578125" style="1" bestFit="1" customWidth="1"/>
    <col min="13077" max="13077" width="18.7109375" style="1" bestFit="1" customWidth="1"/>
    <col min="13078" max="13078" width="18.5703125" style="1" bestFit="1" customWidth="1"/>
    <col min="13079" max="13079" width="22" style="1" bestFit="1" customWidth="1"/>
    <col min="13080" max="13080" width="9.28515625" style="1" bestFit="1" customWidth="1"/>
    <col min="13081" max="13081" width="12.140625" style="1" bestFit="1" customWidth="1"/>
    <col min="13082" max="13082" width="15.7109375" style="1" bestFit="1" customWidth="1"/>
    <col min="13083" max="13316" width="11.42578125" style="1"/>
    <col min="13317" max="13318" width="0" style="1" hidden="1" customWidth="1"/>
    <col min="13319" max="13319" width="29.5703125" style="1" bestFit="1" customWidth="1"/>
    <col min="13320" max="13320" width="28.5703125" style="1" customWidth="1"/>
    <col min="13321" max="13322" width="0" style="1" hidden="1" customWidth="1"/>
    <col min="13323" max="13323" width="21.85546875" style="1" bestFit="1" customWidth="1"/>
    <col min="13324" max="13324" width="19.28515625" style="1" bestFit="1" customWidth="1"/>
    <col min="13325" max="13325" width="16.42578125" style="1" bestFit="1" customWidth="1"/>
    <col min="13326" max="13326" width="22.85546875" style="1" bestFit="1" customWidth="1"/>
    <col min="13327" max="13327" width="18.5703125" style="1" customWidth="1"/>
    <col min="13328" max="13328" width="18.5703125" style="1" bestFit="1" customWidth="1"/>
    <col min="13329" max="13329" width="17.140625" style="1" customWidth="1"/>
    <col min="13330" max="13330" width="18.85546875" style="1" bestFit="1" customWidth="1"/>
    <col min="13331" max="13331" width="19" style="1" customWidth="1"/>
    <col min="13332" max="13332" width="24.42578125" style="1" bestFit="1" customWidth="1"/>
    <col min="13333" max="13333" width="18.7109375" style="1" bestFit="1" customWidth="1"/>
    <col min="13334" max="13334" width="18.5703125" style="1" bestFit="1" customWidth="1"/>
    <col min="13335" max="13335" width="22" style="1" bestFit="1" customWidth="1"/>
    <col min="13336" max="13336" width="9.28515625" style="1" bestFit="1" customWidth="1"/>
    <col min="13337" max="13337" width="12.140625" style="1" bestFit="1" customWidth="1"/>
    <col min="13338" max="13338" width="15.7109375" style="1" bestFit="1" customWidth="1"/>
    <col min="13339" max="13572" width="11.42578125" style="1"/>
    <col min="13573" max="13574" width="0" style="1" hidden="1" customWidth="1"/>
    <col min="13575" max="13575" width="29.5703125" style="1" bestFit="1" customWidth="1"/>
    <col min="13576" max="13576" width="28.5703125" style="1" customWidth="1"/>
    <col min="13577" max="13578" width="0" style="1" hidden="1" customWidth="1"/>
    <col min="13579" max="13579" width="21.85546875" style="1" bestFit="1" customWidth="1"/>
    <col min="13580" max="13580" width="19.28515625" style="1" bestFit="1" customWidth="1"/>
    <col min="13581" max="13581" width="16.42578125" style="1" bestFit="1" customWidth="1"/>
    <col min="13582" max="13582" width="22.85546875" style="1" bestFit="1" customWidth="1"/>
    <col min="13583" max="13583" width="18.5703125" style="1" customWidth="1"/>
    <col min="13584" max="13584" width="18.5703125" style="1" bestFit="1" customWidth="1"/>
    <col min="13585" max="13585" width="17.140625" style="1" customWidth="1"/>
    <col min="13586" max="13586" width="18.85546875" style="1" bestFit="1" customWidth="1"/>
    <col min="13587" max="13587" width="19" style="1" customWidth="1"/>
    <col min="13588" max="13588" width="24.42578125" style="1" bestFit="1" customWidth="1"/>
    <col min="13589" max="13589" width="18.7109375" style="1" bestFit="1" customWidth="1"/>
    <col min="13590" max="13590" width="18.5703125" style="1" bestFit="1" customWidth="1"/>
    <col min="13591" max="13591" width="22" style="1" bestFit="1" customWidth="1"/>
    <col min="13592" max="13592" width="9.28515625" style="1" bestFit="1" customWidth="1"/>
    <col min="13593" max="13593" width="12.140625" style="1" bestFit="1" customWidth="1"/>
    <col min="13594" max="13594" width="15.7109375" style="1" bestFit="1" customWidth="1"/>
    <col min="13595" max="13828" width="11.42578125" style="1"/>
    <col min="13829" max="13830" width="0" style="1" hidden="1" customWidth="1"/>
    <col min="13831" max="13831" width="29.5703125" style="1" bestFit="1" customWidth="1"/>
    <col min="13832" max="13832" width="28.5703125" style="1" customWidth="1"/>
    <col min="13833" max="13834" width="0" style="1" hidden="1" customWidth="1"/>
    <col min="13835" max="13835" width="21.85546875" style="1" bestFit="1" customWidth="1"/>
    <col min="13836" max="13836" width="19.28515625" style="1" bestFit="1" customWidth="1"/>
    <col min="13837" max="13837" width="16.42578125" style="1" bestFit="1" customWidth="1"/>
    <col min="13838" max="13838" width="22.85546875" style="1" bestFit="1" customWidth="1"/>
    <col min="13839" max="13839" width="18.5703125" style="1" customWidth="1"/>
    <col min="13840" max="13840" width="18.5703125" style="1" bestFit="1" customWidth="1"/>
    <col min="13841" max="13841" width="17.140625" style="1" customWidth="1"/>
    <col min="13842" max="13842" width="18.85546875" style="1" bestFit="1" customWidth="1"/>
    <col min="13843" max="13843" width="19" style="1" customWidth="1"/>
    <col min="13844" max="13844" width="24.42578125" style="1" bestFit="1" customWidth="1"/>
    <col min="13845" max="13845" width="18.7109375" style="1" bestFit="1" customWidth="1"/>
    <col min="13846" max="13846" width="18.5703125" style="1" bestFit="1" customWidth="1"/>
    <col min="13847" max="13847" width="22" style="1" bestFit="1" customWidth="1"/>
    <col min="13848" max="13848" width="9.28515625" style="1" bestFit="1" customWidth="1"/>
    <col min="13849" max="13849" width="12.140625" style="1" bestFit="1" customWidth="1"/>
    <col min="13850" max="13850" width="15.7109375" style="1" bestFit="1" customWidth="1"/>
    <col min="13851" max="14084" width="11.42578125" style="1"/>
    <col min="14085" max="14086" width="0" style="1" hidden="1" customWidth="1"/>
    <col min="14087" max="14087" width="29.5703125" style="1" bestFit="1" customWidth="1"/>
    <col min="14088" max="14088" width="28.5703125" style="1" customWidth="1"/>
    <col min="14089" max="14090" width="0" style="1" hidden="1" customWidth="1"/>
    <col min="14091" max="14091" width="21.85546875" style="1" bestFit="1" customWidth="1"/>
    <col min="14092" max="14092" width="19.28515625" style="1" bestFit="1" customWidth="1"/>
    <col min="14093" max="14093" width="16.42578125" style="1" bestFit="1" customWidth="1"/>
    <col min="14094" max="14094" width="22.85546875" style="1" bestFit="1" customWidth="1"/>
    <col min="14095" max="14095" width="18.5703125" style="1" customWidth="1"/>
    <col min="14096" max="14096" width="18.5703125" style="1" bestFit="1" customWidth="1"/>
    <col min="14097" max="14097" width="17.140625" style="1" customWidth="1"/>
    <col min="14098" max="14098" width="18.85546875" style="1" bestFit="1" customWidth="1"/>
    <col min="14099" max="14099" width="19" style="1" customWidth="1"/>
    <col min="14100" max="14100" width="24.42578125" style="1" bestFit="1" customWidth="1"/>
    <col min="14101" max="14101" width="18.7109375" style="1" bestFit="1" customWidth="1"/>
    <col min="14102" max="14102" width="18.5703125" style="1" bestFit="1" customWidth="1"/>
    <col min="14103" max="14103" width="22" style="1" bestFit="1" customWidth="1"/>
    <col min="14104" max="14104" width="9.28515625" style="1" bestFit="1" customWidth="1"/>
    <col min="14105" max="14105" width="12.140625" style="1" bestFit="1" customWidth="1"/>
    <col min="14106" max="14106" width="15.7109375" style="1" bestFit="1" customWidth="1"/>
    <col min="14107" max="14340" width="11.42578125" style="1"/>
    <col min="14341" max="14342" width="0" style="1" hidden="1" customWidth="1"/>
    <col min="14343" max="14343" width="29.5703125" style="1" bestFit="1" customWidth="1"/>
    <col min="14344" max="14344" width="28.5703125" style="1" customWidth="1"/>
    <col min="14345" max="14346" width="0" style="1" hidden="1" customWidth="1"/>
    <col min="14347" max="14347" width="21.85546875" style="1" bestFit="1" customWidth="1"/>
    <col min="14348" max="14348" width="19.28515625" style="1" bestFit="1" customWidth="1"/>
    <col min="14349" max="14349" width="16.42578125" style="1" bestFit="1" customWidth="1"/>
    <col min="14350" max="14350" width="22.85546875" style="1" bestFit="1" customWidth="1"/>
    <col min="14351" max="14351" width="18.5703125" style="1" customWidth="1"/>
    <col min="14352" max="14352" width="18.5703125" style="1" bestFit="1" customWidth="1"/>
    <col min="14353" max="14353" width="17.140625" style="1" customWidth="1"/>
    <col min="14354" max="14354" width="18.85546875" style="1" bestFit="1" customWidth="1"/>
    <col min="14355" max="14355" width="19" style="1" customWidth="1"/>
    <col min="14356" max="14356" width="24.42578125" style="1" bestFit="1" customWidth="1"/>
    <col min="14357" max="14357" width="18.7109375" style="1" bestFit="1" customWidth="1"/>
    <col min="14358" max="14358" width="18.5703125" style="1" bestFit="1" customWidth="1"/>
    <col min="14359" max="14359" width="22" style="1" bestFit="1" customWidth="1"/>
    <col min="14360" max="14360" width="9.28515625" style="1" bestFit="1" customWidth="1"/>
    <col min="14361" max="14361" width="12.140625" style="1" bestFit="1" customWidth="1"/>
    <col min="14362" max="14362" width="15.7109375" style="1" bestFit="1" customWidth="1"/>
    <col min="14363" max="14596" width="11.42578125" style="1"/>
    <col min="14597" max="14598" width="0" style="1" hidden="1" customWidth="1"/>
    <col min="14599" max="14599" width="29.5703125" style="1" bestFit="1" customWidth="1"/>
    <col min="14600" max="14600" width="28.5703125" style="1" customWidth="1"/>
    <col min="14601" max="14602" width="0" style="1" hidden="1" customWidth="1"/>
    <col min="14603" max="14603" width="21.85546875" style="1" bestFit="1" customWidth="1"/>
    <col min="14604" max="14604" width="19.28515625" style="1" bestFit="1" customWidth="1"/>
    <col min="14605" max="14605" width="16.42578125" style="1" bestFit="1" customWidth="1"/>
    <col min="14606" max="14606" width="22.85546875" style="1" bestFit="1" customWidth="1"/>
    <col min="14607" max="14607" width="18.5703125" style="1" customWidth="1"/>
    <col min="14608" max="14608" width="18.5703125" style="1" bestFit="1" customWidth="1"/>
    <col min="14609" max="14609" width="17.140625" style="1" customWidth="1"/>
    <col min="14610" max="14610" width="18.85546875" style="1" bestFit="1" customWidth="1"/>
    <col min="14611" max="14611" width="19" style="1" customWidth="1"/>
    <col min="14612" max="14612" width="24.42578125" style="1" bestFit="1" customWidth="1"/>
    <col min="14613" max="14613" width="18.7109375" style="1" bestFit="1" customWidth="1"/>
    <col min="14614" max="14614" width="18.5703125" style="1" bestFit="1" customWidth="1"/>
    <col min="14615" max="14615" width="22" style="1" bestFit="1" customWidth="1"/>
    <col min="14616" max="14616" width="9.28515625" style="1" bestFit="1" customWidth="1"/>
    <col min="14617" max="14617" width="12.140625" style="1" bestFit="1" customWidth="1"/>
    <col min="14618" max="14618" width="15.7109375" style="1" bestFit="1" customWidth="1"/>
    <col min="14619" max="14852" width="11.42578125" style="1"/>
    <col min="14853" max="14854" width="0" style="1" hidden="1" customWidth="1"/>
    <col min="14855" max="14855" width="29.5703125" style="1" bestFit="1" customWidth="1"/>
    <col min="14856" max="14856" width="28.5703125" style="1" customWidth="1"/>
    <col min="14857" max="14858" width="0" style="1" hidden="1" customWidth="1"/>
    <col min="14859" max="14859" width="21.85546875" style="1" bestFit="1" customWidth="1"/>
    <col min="14860" max="14860" width="19.28515625" style="1" bestFit="1" customWidth="1"/>
    <col min="14861" max="14861" width="16.42578125" style="1" bestFit="1" customWidth="1"/>
    <col min="14862" max="14862" width="22.85546875" style="1" bestFit="1" customWidth="1"/>
    <col min="14863" max="14863" width="18.5703125" style="1" customWidth="1"/>
    <col min="14864" max="14864" width="18.5703125" style="1" bestFit="1" customWidth="1"/>
    <col min="14865" max="14865" width="17.140625" style="1" customWidth="1"/>
    <col min="14866" max="14866" width="18.85546875" style="1" bestFit="1" customWidth="1"/>
    <col min="14867" max="14867" width="19" style="1" customWidth="1"/>
    <col min="14868" max="14868" width="24.42578125" style="1" bestFit="1" customWidth="1"/>
    <col min="14869" max="14869" width="18.7109375" style="1" bestFit="1" customWidth="1"/>
    <col min="14870" max="14870" width="18.5703125" style="1" bestFit="1" customWidth="1"/>
    <col min="14871" max="14871" width="22" style="1" bestFit="1" customWidth="1"/>
    <col min="14872" max="14872" width="9.28515625" style="1" bestFit="1" customWidth="1"/>
    <col min="14873" max="14873" width="12.140625" style="1" bestFit="1" customWidth="1"/>
    <col min="14874" max="14874" width="15.7109375" style="1" bestFit="1" customWidth="1"/>
    <col min="14875" max="15108" width="11.42578125" style="1"/>
    <col min="15109" max="15110" width="0" style="1" hidden="1" customWidth="1"/>
    <col min="15111" max="15111" width="29.5703125" style="1" bestFit="1" customWidth="1"/>
    <col min="15112" max="15112" width="28.5703125" style="1" customWidth="1"/>
    <col min="15113" max="15114" width="0" style="1" hidden="1" customWidth="1"/>
    <col min="15115" max="15115" width="21.85546875" style="1" bestFit="1" customWidth="1"/>
    <col min="15116" max="15116" width="19.28515625" style="1" bestFit="1" customWidth="1"/>
    <col min="15117" max="15117" width="16.42578125" style="1" bestFit="1" customWidth="1"/>
    <col min="15118" max="15118" width="22.85546875" style="1" bestFit="1" customWidth="1"/>
    <col min="15119" max="15119" width="18.5703125" style="1" customWidth="1"/>
    <col min="15120" max="15120" width="18.5703125" style="1" bestFit="1" customWidth="1"/>
    <col min="15121" max="15121" width="17.140625" style="1" customWidth="1"/>
    <col min="15122" max="15122" width="18.85546875" style="1" bestFit="1" customWidth="1"/>
    <col min="15123" max="15123" width="19" style="1" customWidth="1"/>
    <col min="15124" max="15124" width="24.42578125" style="1" bestFit="1" customWidth="1"/>
    <col min="15125" max="15125" width="18.7109375" style="1" bestFit="1" customWidth="1"/>
    <col min="15126" max="15126" width="18.5703125" style="1" bestFit="1" customWidth="1"/>
    <col min="15127" max="15127" width="22" style="1" bestFit="1" customWidth="1"/>
    <col min="15128" max="15128" width="9.28515625" style="1" bestFit="1" customWidth="1"/>
    <col min="15129" max="15129" width="12.140625" style="1" bestFit="1" customWidth="1"/>
    <col min="15130" max="15130" width="15.7109375" style="1" bestFit="1" customWidth="1"/>
    <col min="15131" max="15364" width="11.42578125" style="1"/>
    <col min="15365" max="15366" width="0" style="1" hidden="1" customWidth="1"/>
    <col min="15367" max="15367" width="29.5703125" style="1" bestFit="1" customWidth="1"/>
    <col min="15368" max="15368" width="28.5703125" style="1" customWidth="1"/>
    <col min="15369" max="15370" width="0" style="1" hidden="1" customWidth="1"/>
    <col min="15371" max="15371" width="21.85546875" style="1" bestFit="1" customWidth="1"/>
    <col min="15372" max="15372" width="19.28515625" style="1" bestFit="1" customWidth="1"/>
    <col min="15373" max="15373" width="16.42578125" style="1" bestFit="1" customWidth="1"/>
    <col min="15374" max="15374" width="22.85546875" style="1" bestFit="1" customWidth="1"/>
    <col min="15375" max="15375" width="18.5703125" style="1" customWidth="1"/>
    <col min="15376" max="15376" width="18.5703125" style="1" bestFit="1" customWidth="1"/>
    <col min="15377" max="15377" width="17.140625" style="1" customWidth="1"/>
    <col min="15378" max="15378" width="18.85546875" style="1" bestFit="1" customWidth="1"/>
    <col min="15379" max="15379" width="19" style="1" customWidth="1"/>
    <col min="15380" max="15380" width="24.42578125" style="1" bestFit="1" customWidth="1"/>
    <col min="15381" max="15381" width="18.7109375" style="1" bestFit="1" customWidth="1"/>
    <col min="15382" max="15382" width="18.5703125" style="1" bestFit="1" customWidth="1"/>
    <col min="15383" max="15383" width="22" style="1" bestFit="1" customWidth="1"/>
    <col min="15384" max="15384" width="9.28515625" style="1" bestFit="1" customWidth="1"/>
    <col min="15385" max="15385" width="12.140625" style="1" bestFit="1" customWidth="1"/>
    <col min="15386" max="15386" width="15.7109375" style="1" bestFit="1" customWidth="1"/>
    <col min="15387" max="15620" width="11.42578125" style="1"/>
    <col min="15621" max="15622" width="0" style="1" hidden="1" customWidth="1"/>
    <col min="15623" max="15623" width="29.5703125" style="1" bestFit="1" customWidth="1"/>
    <col min="15624" max="15624" width="28.5703125" style="1" customWidth="1"/>
    <col min="15625" max="15626" width="0" style="1" hidden="1" customWidth="1"/>
    <col min="15627" max="15627" width="21.85546875" style="1" bestFit="1" customWidth="1"/>
    <col min="15628" max="15628" width="19.28515625" style="1" bestFit="1" customWidth="1"/>
    <col min="15629" max="15629" width="16.42578125" style="1" bestFit="1" customWidth="1"/>
    <col min="15630" max="15630" width="22.85546875" style="1" bestFit="1" customWidth="1"/>
    <col min="15631" max="15631" width="18.5703125" style="1" customWidth="1"/>
    <col min="15632" max="15632" width="18.5703125" style="1" bestFit="1" customWidth="1"/>
    <col min="15633" max="15633" width="17.140625" style="1" customWidth="1"/>
    <col min="15634" max="15634" width="18.85546875" style="1" bestFit="1" customWidth="1"/>
    <col min="15635" max="15635" width="19" style="1" customWidth="1"/>
    <col min="15636" max="15636" width="24.42578125" style="1" bestFit="1" customWidth="1"/>
    <col min="15637" max="15637" width="18.7109375" style="1" bestFit="1" customWidth="1"/>
    <col min="15638" max="15638" width="18.5703125" style="1" bestFit="1" customWidth="1"/>
    <col min="15639" max="15639" width="22" style="1" bestFit="1" customWidth="1"/>
    <col min="15640" max="15640" width="9.28515625" style="1" bestFit="1" customWidth="1"/>
    <col min="15641" max="15641" width="12.140625" style="1" bestFit="1" customWidth="1"/>
    <col min="15642" max="15642" width="15.7109375" style="1" bestFit="1" customWidth="1"/>
    <col min="15643" max="15876" width="11.42578125" style="1"/>
    <col min="15877" max="15878" width="0" style="1" hidden="1" customWidth="1"/>
    <col min="15879" max="15879" width="29.5703125" style="1" bestFit="1" customWidth="1"/>
    <col min="15880" max="15880" width="28.5703125" style="1" customWidth="1"/>
    <col min="15881" max="15882" width="0" style="1" hidden="1" customWidth="1"/>
    <col min="15883" max="15883" width="21.85546875" style="1" bestFit="1" customWidth="1"/>
    <col min="15884" max="15884" width="19.28515625" style="1" bestFit="1" customWidth="1"/>
    <col min="15885" max="15885" width="16.42578125" style="1" bestFit="1" customWidth="1"/>
    <col min="15886" max="15886" width="22.85546875" style="1" bestFit="1" customWidth="1"/>
    <col min="15887" max="15887" width="18.5703125" style="1" customWidth="1"/>
    <col min="15888" max="15888" width="18.5703125" style="1" bestFit="1" customWidth="1"/>
    <col min="15889" max="15889" width="17.140625" style="1" customWidth="1"/>
    <col min="15890" max="15890" width="18.85546875" style="1" bestFit="1" customWidth="1"/>
    <col min="15891" max="15891" width="19" style="1" customWidth="1"/>
    <col min="15892" max="15892" width="24.42578125" style="1" bestFit="1" customWidth="1"/>
    <col min="15893" max="15893" width="18.7109375" style="1" bestFit="1" customWidth="1"/>
    <col min="15894" max="15894" width="18.5703125" style="1" bestFit="1" customWidth="1"/>
    <col min="15895" max="15895" width="22" style="1" bestFit="1" customWidth="1"/>
    <col min="15896" max="15896" width="9.28515625" style="1" bestFit="1" customWidth="1"/>
    <col min="15897" max="15897" width="12.140625" style="1" bestFit="1" customWidth="1"/>
    <col min="15898" max="15898" width="15.7109375" style="1" bestFit="1" customWidth="1"/>
    <col min="15899" max="16132" width="11.42578125" style="1"/>
    <col min="16133" max="16134" width="0" style="1" hidden="1" customWidth="1"/>
    <col min="16135" max="16135" width="29.5703125" style="1" bestFit="1" customWidth="1"/>
    <col min="16136" max="16136" width="28.5703125" style="1" customWidth="1"/>
    <col min="16137" max="16138" width="0" style="1" hidden="1" customWidth="1"/>
    <col min="16139" max="16139" width="21.85546875" style="1" bestFit="1" customWidth="1"/>
    <col min="16140" max="16140" width="19.28515625" style="1" bestFit="1" customWidth="1"/>
    <col min="16141" max="16141" width="16.42578125" style="1" bestFit="1" customWidth="1"/>
    <col min="16142" max="16142" width="22.85546875" style="1" bestFit="1" customWidth="1"/>
    <col min="16143" max="16143" width="18.5703125" style="1" customWidth="1"/>
    <col min="16144" max="16144" width="18.5703125" style="1" bestFit="1" customWidth="1"/>
    <col min="16145" max="16145" width="17.140625" style="1" customWidth="1"/>
    <col min="16146" max="16146" width="18.85546875" style="1" bestFit="1" customWidth="1"/>
    <col min="16147" max="16147" width="19" style="1" customWidth="1"/>
    <col min="16148" max="16148" width="24.42578125" style="1" bestFit="1" customWidth="1"/>
    <col min="16149" max="16149" width="18.7109375" style="1" bestFit="1" customWidth="1"/>
    <col min="16150" max="16150" width="18.5703125" style="1" bestFit="1" customWidth="1"/>
    <col min="16151" max="16151" width="22" style="1" bestFit="1" customWidth="1"/>
    <col min="16152" max="16152" width="9.28515625" style="1" bestFit="1" customWidth="1"/>
    <col min="16153" max="16153" width="12.140625" style="1" bestFit="1" customWidth="1"/>
    <col min="16154" max="16154" width="15.7109375" style="1" bestFit="1" customWidth="1"/>
    <col min="16155" max="16384" width="11.42578125" style="1"/>
  </cols>
  <sheetData>
    <row r="1" spans="1:36" ht="14.25" customHeight="1" x14ac:dyDescent="0.2">
      <c r="A1" s="73"/>
      <c r="B1" s="73"/>
      <c r="C1" s="73"/>
      <c r="D1" s="81" t="s">
        <v>70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2"/>
      <c r="AH1" s="5" t="s">
        <v>64</v>
      </c>
      <c r="AI1" s="4"/>
      <c r="AJ1" s="4"/>
    </row>
    <row r="2" spans="1:36" ht="12.75" customHeight="1" x14ac:dyDescent="0.2">
      <c r="A2" s="73"/>
      <c r="B2" s="73"/>
      <c r="C2" s="73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2"/>
      <c r="AH2" s="69" t="s">
        <v>65</v>
      </c>
      <c r="AI2" s="4"/>
      <c r="AJ2" s="4"/>
    </row>
    <row r="3" spans="1:36" ht="12.75" customHeight="1" x14ac:dyDescent="0.2">
      <c r="A3" s="73"/>
      <c r="B3" s="73"/>
      <c r="C3" s="73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2"/>
      <c r="AH3" s="70"/>
      <c r="AI3" s="4"/>
      <c r="AJ3" s="4"/>
    </row>
    <row r="4" spans="1:36" ht="13.5" customHeight="1" thickBot="1" x14ac:dyDescent="0.25">
      <c r="A4" s="74"/>
      <c r="B4" s="74"/>
      <c r="C4" s="74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4"/>
      <c r="AH4" s="70"/>
      <c r="AI4" s="4"/>
      <c r="AJ4" s="4"/>
    </row>
    <row r="5" spans="1:36" ht="15" customHeight="1" x14ac:dyDescent="0.2">
      <c r="A5" s="71" t="s">
        <v>66</v>
      </c>
      <c r="B5" s="65" t="s">
        <v>1</v>
      </c>
      <c r="C5" s="67" t="s">
        <v>67</v>
      </c>
      <c r="D5" s="65" t="s">
        <v>2</v>
      </c>
      <c r="E5" s="65" t="s">
        <v>69</v>
      </c>
      <c r="F5" s="75" t="s">
        <v>62</v>
      </c>
      <c r="G5" s="79" t="s">
        <v>58</v>
      </c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80"/>
      <c r="AE5" s="38"/>
      <c r="AF5" s="38"/>
      <c r="AG5" s="38"/>
      <c r="AH5" s="77" t="s">
        <v>0</v>
      </c>
    </row>
    <row r="6" spans="1:36" ht="126.75" customHeight="1" thickBot="1" x14ac:dyDescent="0.25">
      <c r="A6" s="72"/>
      <c r="B6" s="66"/>
      <c r="C6" s="68"/>
      <c r="D6" s="66"/>
      <c r="E6" s="66"/>
      <c r="F6" s="76"/>
      <c r="G6" s="24" t="s">
        <v>3</v>
      </c>
      <c r="H6" s="25" t="s">
        <v>4</v>
      </c>
      <c r="I6" s="39" t="s">
        <v>131</v>
      </c>
      <c r="J6" s="39" t="s">
        <v>59</v>
      </c>
      <c r="K6" s="25" t="s">
        <v>60</v>
      </c>
      <c r="L6" s="25" t="s">
        <v>63</v>
      </c>
      <c r="M6" s="25" t="s">
        <v>5</v>
      </c>
      <c r="N6" s="39" t="s">
        <v>124</v>
      </c>
      <c r="O6" s="25" t="s">
        <v>6</v>
      </c>
      <c r="P6" s="25" t="s">
        <v>7</v>
      </c>
      <c r="Q6" s="25" t="s">
        <v>84</v>
      </c>
      <c r="R6" s="39" t="s">
        <v>129</v>
      </c>
      <c r="S6" s="25" t="s">
        <v>8</v>
      </c>
      <c r="T6" s="25" t="s">
        <v>61</v>
      </c>
      <c r="U6" s="25" t="s">
        <v>85</v>
      </c>
      <c r="V6" s="39" t="s">
        <v>118</v>
      </c>
      <c r="W6" s="25" t="s">
        <v>9</v>
      </c>
      <c r="X6" s="25" t="s">
        <v>10</v>
      </c>
      <c r="Y6" s="25" t="s">
        <v>83</v>
      </c>
      <c r="Z6" s="39" t="s">
        <v>130</v>
      </c>
      <c r="AA6" s="25" t="s">
        <v>11</v>
      </c>
      <c r="AB6" s="25" t="s">
        <v>12</v>
      </c>
      <c r="AC6" s="25" t="s">
        <v>13</v>
      </c>
      <c r="AD6" s="26" t="s">
        <v>14</v>
      </c>
      <c r="AE6" s="40" t="s">
        <v>121</v>
      </c>
      <c r="AF6" s="40" t="s">
        <v>122</v>
      </c>
      <c r="AG6" s="40" t="s">
        <v>123</v>
      </c>
      <c r="AH6" s="78"/>
    </row>
    <row r="7" spans="1:36" ht="38.25" x14ac:dyDescent="0.2">
      <c r="A7" s="46">
        <v>1</v>
      </c>
      <c r="B7" s="47" t="s">
        <v>15</v>
      </c>
      <c r="C7" s="48" t="s">
        <v>16</v>
      </c>
      <c r="D7" s="49" t="s">
        <v>17</v>
      </c>
      <c r="E7" s="50">
        <v>2051070114</v>
      </c>
      <c r="F7" s="51">
        <f>SUM(G7:AG7)</f>
        <v>18723678767</v>
      </c>
      <c r="G7" s="22"/>
      <c r="H7" s="23"/>
      <c r="I7" s="23"/>
      <c r="J7" s="33">
        <f>18028443998+1102400000-407165231</f>
        <v>18723678767</v>
      </c>
      <c r="K7" s="32"/>
      <c r="L7" s="44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34"/>
    </row>
    <row r="8" spans="1:36" ht="67.5" x14ac:dyDescent="0.2">
      <c r="A8" s="52">
        <f>A7+1</f>
        <v>2</v>
      </c>
      <c r="B8" s="10" t="s">
        <v>18</v>
      </c>
      <c r="C8" s="11" t="s">
        <v>16</v>
      </c>
      <c r="D8" s="12" t="s">
        <v>17</v>
      </c>
      <c r="E8" s="7">
        <v>2051070115</v>
      </c>
      <c r="F8" s="21">
        <f>SUM(G8:AG8)</f>
        <v>24028670537</v>
      </c>
      <c r="G8" s="19"/>
      <c r="H8" s="13"/>
      <c r="I8" s="13"/>
      <c r="J8" s="31">
        <v>4554432135</v>
      </c>
      <c r="K8" s="31">
        <v>17116454402</v>
      </c>
      <c r="L8" s="31">
        <v>2357784000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34" t="s">
        <v>135</v>
      </c>
    </row>
    <row r="9" spans="1:36" ht="51" x14ac:dyDescent="0.2">
      <c r="A9" s="52">
        <f>A8+1</f>
        <v>3</v>
      </c>
      <c r="B9" s="10" t="s">
        <v>19</v>
      </c>
      <c r="C9" s="11" t="s">
        <v>16</v>
      </c>
      <c r="D9" s="12" t="s">
        <v>20</v>
      </c>
      <c r="E9" s="8">
        <v>2051150102</v>
      </c>
      <c r="F9" s="21">
        <f t="shared" ref="F9:F33" si="0">SUM(G9:AG9)</f>
        <v>2127715092</v>
      </c>
      <c r="G9" s="19"/>
      <c r="H9" s="13"/>
      <c r="I9" s="13"/>
      <c r="J9" s="13"/>
      <c r="K9" s="13"/>
      <c r="L9" s="13"/>
      <c r="M9" s="13"/>
      <c r="N9" s="13"/>
      <c r="O9" s="13">
        <f>200000000*1.04+20000000+10500000</f>
        <v>238500000</v>
      </c>
      <c r="P9" s="13"/>
      <c r="Q9" s="13"/>
      <c r="R9" s="13"/>
      <c r="S9" s="13"/>
      <c r="T9" s="13"/>
      <c r="U9" s="13"/>
      <c r="V9" s="13">
        <v>849215092</v>
      </c>
      <c r="W9" s="13">
        <f>1000000000*1.04</f>
        <v>1040000000</v>
      </c>
      <c r="X9" s="13"/>
      <c r="Y9" s="13"/>
      <c r="Z9" s="13"/>
      <c r="AA9" s="13"/>
      <c r="AB9" s="13"/>
      <c r="AC9" s="13"/>
      <c r="AD9" s="13"/>
      <c r="AE9" s="13"/>
      <c r="AF9" s="13"/>
      <c r="AG9" s="13"/>
      <c r="AH9" s="34" t="s">
        <v>136</v>
      </c>
    </row>
    <row r="10" spans="1:36" ht="38.25" x14ac:dyDescent="0.2">
      <c r="A10" s="52">
        <f t="shared" ref="A10:A58" si="1">A9+1</f>
        <v>4</v>
      </c>
      <c r="B10" s="10" t="s">
        <v>21</v>
      </c>
      <c r="C10" s="11" t="s">
        <v>16</v>
      </c>
      <c r="D10" s="14" t="s">
        <v>22</v>
      </c>
      <c r="E10" s="9">
        <v>2051130103</v>
      </c>
      <c r="F10" s="21">
        <f t="shared" si="0"/>
        <v>328922588</v>
      </c>
      <c r="G10" s="19"/>
      <c r="H10" s="13"/>
      <c r="I10" s="13"/>
      <c r="J10" s="13"/>
      <c r="K10" s="13"/>
      <c r="L10" s="13"/>
      <c r="M10" s="13"/>
      <c r="N10" s="13"/>
      <c r="O10" s="13">
        <f>170000000*1.04+19280000</f>
        <v>196080000</v>
      </c>
      <c r="P10" s="13">
        <v>130000000</v>
      </c>
      <c r="Q10" s="13"/>
      <c r="R10" s="13"/>
      <c r="S10" s="13"/>
      <c r="T10" s="13"/>
      <c r="U10" s="13"/>
      <c r="V10" s="13">
        <v>2842588</v>
      </c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34" t="s">
        <v>137</v>
      </c>
    </row>
    <row r="11" spans="1:36" ht="51" x14ac:dyDescent="0.2">
      <c r="A11" s="52">
        <f t="shared" si="1"/>
        <v>5</v>
      </c>
      <c r="B11" s="10" t="s">
        <v>23</v>
      </c>
      <c r="C11" s="11" t="s">
        <v>16</v>
      </c>
      <c r="D11" s="14" t="s">
        <v>24</v>
      </c>
      <c r="E11" s="9">
        <v>2091310102</v>
      </c>
      <c r="F11" s="21">
        <f t="shared" si="0"/>
        <v>93600000</v>
      </c>
      <c r="G11" s="19"/>
      <c r="H11" s="13"/>
      <c r="I11" s="13"/>
      <c r="J11" s="2"/>
      <c r="K11" s="2"/>
      <c r="L11" s="2"/>
      <c r="M11" s="13"/>
      <c r="N11" s="13"/>
      <c r="O11" s="13">
        <f>90000000*1.04</f>
        <v>93600000</v>
      </c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28"/>
    </row>
    <row r="12" spans="1:36" ht="38.25" x14ac:dyDescent="0.2">
      <c r="A12" s="52">
        <f t="shared" si="1"/>
        <v>6</v>
      </c>
      <c r="B12" s="10" t="s">
        <v>25</v>
      </c>
      <c r="C12" s="11" t="s">
        <v>16</v>
      </c>
      <c r="D12" s="11" t="s">
        <v>26</v>
      </c>
      <c r="E12" s="9">
        <v>2051070116</v>
      </c>
      <c r="F12" s="21">
        <f t="shared" si="0"/>
        <v>439369231</v>
      </c>
      <c r="G12" s="19"/>
      <c r="H12" s="13"/>
      <c r="I12" s="13"/>
      <c r="J12" s="13"/>
      <c r="K12" s="13"/>
      <c r="L12" s="13"/>
      <c r="M12" s="13"/>
      <c r="N12" s="13"/>
      <c r="O12" s="13">
        <f>300000000+28160000+21840000</f>
        <v>350000000</v>
      </c>
      <c r="P12" s="13"/>
      <c r="Q12" s="13"/>
      <c r="R12" s="13"/>
      <c r="S12" s="13"/>
      <c r="T12" s="13"/>
      <c r="U12" s="13"/>
      <c r="V12" s="13">
        <v>89369231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34" t="s">
        <v>138</v>
      </c>
    </row>
    <row r="13" spans="1:36" ht="101.25" x14ac:dyDescent="0.2">
      <c r="A13" s="52">
        <f t="shared" si="1"/>
        <v>7</v>
      </c>
      <c r="B13" s="10" t="s">
        <v>27</v>
      </c>
      <c r="C13" s="11" t="s">
        <v>16</v>
      </c>
      <c r="D13" s="3" t="s">
        <v>28</v>
      </c>
      <c r="E13" s="9">
        <v>2061080325</v>
      </c>
      <c r="F13" s="21">
        <f t="shared" si="0"/>
        <v>2148786125</v>
      </c>
      <c r="G13" s="19"/>
      <c r="H13" s="13"/>
      <c r="I13" s="13"/>
      <c r="J13" s="13"/>
      <c r="K13" s="13"/>
      <c r="L13" s="13"/>
      <c r="M13" s="13"/>
      <c r="N13" s="13"/>
      <c r="O13" s="13">
        <f>60000000*1.04</f>
        <v>62400000</v>
      </c>
      <c r="P13" s="13"/>
      <c r="Q13" s="13"/>
      <c r="R13" s="13"/>
      <c r="S13" s="2"/>
      <c r="T13" s="13"/>
      <c r="U13" s="13">
        <v>7122150</v>
      </c>
      <c r="V13" s="13">
        <f>824667762+7122150</f>
        <v>831789912</v>
      </c>
      <c r="W13" s="13"/>
      <c r="X13" s="13">
        <f>(603225000*1.04)</f>
        <v>627354000</v>
      </c>
      <c r="Y13" s="13">
        <v>618719</v>
      </c>
      <c r="Z13" s="13">
        <f>618882625+618719</f>
        <v>619501344</v>
      </c>
      <c r="AA13" s="13"/>
      <c r="AB13" s="13"/>
      <c r="AC13" s="13"/>
      <c r="AD13" s="13"/>
      <c r="AE13" s="13"/>
      <c r="AF13" s="13"/>
      <c r="AG13" s="13"/>
      <c r="AH13" s="34" t="s">
        <v>139</v>
      </c>
    </row>
    <row r="14" spans="1:36" ht="25.5" x14ac:dyDescent="0.2">
      <c r="A14" s="52">
        <f t="shared" si="1"/>
        <v>8</v>
      </c>
      <c r="B14" s="10" t="s">
        <v>12</v>
      </c>
      <c r="C14" s="11" t="s">
        <v>29</v>
      </c>
      <c r="D14" s="3" t="s">
        <v>30</v>
      </c>
      <c r="E14" s="3" t="s">
        <v>68</v>
      </c>
      <c r="F14" s="21">
        <f t="shared" si="0"/>
        <v>1511005941</v>
      </c>
      <c r="G14" s="19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2"/>
      <c r="T14" s="13"/>
      <c r="U14" s="13"/>
      <c r="V14" s="13"/>
      <c r="W14" s="13"/>
      <c r="X14" s="13"/>
      <c r="Y14" s="13"/>
      <c r="Z14" s="13"/>
      <c r="AA14" s="13"/>
      <c r="AB14" s="13">
        <f>(17235000000*1.04)-AB15-AB16-AB17-AB18-AB19-AB20-AB21-AB22-AB23-AB24-AB25-AB26-AB27-AB28-AB29-AB30-AB31-AB32-AB33-AB35-AB36-AB37-AB38-AB39-AB40-AB41-AB42-AB43</f>
        <v>1511005941</v>
      </c>
      <c r="AC14" s="13"/>
      <c r="AD14" s="13"/>
      <c r="AE14" s="13"/>
      <c r="AF14" s="13"/>
      <c r="AG14" s="13"/>
      <c r="AH14" s="27"/>
    </row>
    <row r="15" spans="1:36" ht="38.25" x14ac:dyDescent="0.2">
      <c r="A15" s="52" t="s">
        <v>73</v>
      </c>
      <c r="B15" s="10" t="s">
        <v>71</v>
      </c>
      <c r="C15" s="11" t="s">
        <v>16</v>
      </c>
      <c r="D15" s="3" t="s">
        <v>28</v>
      </c>
      <c r="E15" s="9">
        <v>2061080326</v>
      </c>
      <c r="F15" s="21">
        <f t="shared" si="0"/>
        <v>40867692</v>
      </c>
      <c r="G15" s="19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"/>
      <c r="T15" s="13"/>
      <c r="U15" s="13"/>
      <c r="V15" s="13"/>
      <c r="W15" s="13"/>
      <c r="X15" s="13"/>
      <c r="Y15" s="13"/>
      <c r="Z15" s="13"/>
      <c r="AA15" s="13"/>
      <c r="AB15" s="13">
        <f>14735762+26131930</f>
        <v>40867692</v>
      </c>
      <c r="AC15" s="13"/>
      <c r="AD15" s="13"/>
      <c r="AE15" s="13"/>
      <c r="AF15" s="13"/>
      <c r="AG15" s="13"/>
      <c r="AH15" s="34" t="s">
        <v>140</v>
      </c>
    </row>
    <row r="16" spans="1:36" ht="38.25" x14ac:dyDescent="0.2">
      <c r="A16" s="52" t="s">
        <v>74</v>
      </c>
      <c r="B16" s="10" t="s">
        <v>72</v>
      </c>
      <c r="C16" s="11" t="s">
        <v>16</v>
      </c>
      <c r="D16" s="3" t="s">
        <v>28</v>
      </c>
      <c r="E16" s="9">
        <v>2061080328</v>
      </c>
      <c r="F16" s="21">
        <f t="shared" si="0"/>
        <v>16109792</v>
      </c>
      <c r="G16" s="19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2"/>
      <c r="T16" s="13"/>
      <c r="U16" s="13"/>
      <c r="V16" s="13"/>
      <c r="W16" s="13"/>
      <c r="X16" s="13"/>
      <c r="Y16" s="13"/>
      <c r="Z16" s="13"/>
      <c r="AA16" s="13"/>
      <c r="AB16" s="13">
        <v>16109792</v>
      </c>
      <c r="AC16" s="13"/>
      <c r="AD16" s="13"/>
      <c r="AE16" s="13"/>
      <c r="AF16" s="13"/>
      <c r="AG16" s="13"/>
      <c r="AH16" s="27"/>
    </row>
    <row r="17" spans="1:40" ht="38.25" x14ac:dyDescent="0.2">
      <c r="A17" s="52" t="s">
        <v>75</v>
      </c>
      <c r="B17" s="10" t="s">
        <v>76</v>
      </c>
      <c r="C17" s="11" t="s">
        <v>29</v>
      </c>
      <c r="D17" s="3" t="s">
        <v>30</v>
      </c>
      <c r="E17" s="9">
        <v>4231910243</v>
      </c>
      <c r="F17" s="21">
        <f t="shared" si="0"/>
        <v>243565023</v>
      </c>
      <c r="G17" s="19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2"/>
      <c r="T17" s="13"/>
      <c r="U17" s="13"/>
      <c r="V17" s="13"/>
      <c r="W17" s="13"/>
      <c r="X17" s="13"/>
      <c r="Y17" s="13"/>
      <c r="Z17" s="13"/>
      <c r="AA17" s="13"/>
      <c r="AB17" s="13">
        <v>243565023</v>
      </c>
      <c r="AC17" s="13"/>
      <c r="AD17" s="13"/>
      <c r="AE17" s="13"/>
      <c r="AF17" s="13"/>
      <c r="AG17" s="13"/>
      <c r="AH17" s="27"/>
    </row>
    <row r="18" spans="1:40" ht="123.75" x14ac:dyDescent="0.2">
      <c r="A18" s="52" t="s">
        <v>77</v>
      </c>
      <c r="B18" s="10" t="s">
        <v>79</v>
      </c>
      <c r="C18" s="11" t="s">
        <v>29</v>
      </c>
      <c r="D18" s="3" t="s">
        <v>30</v>
      </c>
      <c r="E18" s="9">
        <v>4231910217</v>
      </c>
      <c r="F18" s="21">
        <f t="shared" si="0"/>
        <v>74780995</v>
      </c>
      <c r="G18" s="19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2"/>
      <c r="T18" s="13"/>
      <c r="U18" s="13"/>
      <c r="V18" s="13"/>
      <c r="W18" s="13"/>
      <c r="X18" s="13"/>
      <c r="Y18" s="13"/>
      <c r="Z18" s="13"/>
      <c r="AA18" s="13"/>
      <c r="AB18" s="13">
        <f>43707780+7529073+23544142</f>
        <v>74780995</v>
      </c>
      <c r="AC18" s="13"/>
      <c r="AD18" s="13"/>
      <c r="AE18" s="13"/>
      <c r="AF18" s="13"/>
      <c r="AG18" s="13"/>
      <c r="AH18" s="34" t="s">
        <v>183</v>
      </c>
    </row>
    <row r="19" spans="1:40" ht="38.25" x14ac:dyDescent="0.2">
      <c r="A19" s="52" t="s">
        <v>78</v>
      </c>
      <c r="B19" s="10" t="s">
        <v>80</v>
      </c>
      <c r="C19" s="11" t="s">
        <v>29</v>
      </c>
      <c r="D19" s="3" t="s">
        <v>30</v>
      </c>
      <c r="E19" s="9">
        <v>4231910242</v>
      </c>
      <c r="F19" s="21">
        <f t="shared" si="0"/>
        <v>43570401</v>
      </c>
      <c r="G19" s="19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2"/>
      <c r="T19" s="13"/>
      <c r="U19" s="13"/>
      <c r="V19" s="13"/>
      <c r="W19" s="13"/>
      <c r="X19" s="13"/>
      <c r="Y19" s="13"/>
      <c r="Z19" s="13"/>
      <c r="AA19" s="13"/>
      <c r="AB19" s="13">
        <v>43570401</v>
      </c>
      <c r="AC19" s="13"/>
      <c r="AD19" s="13"/>
      <c r="AE19" s="13"/>
      <c r="AF19" s="13"/>
      <c r="AG19" s="13"/>
      <c r="AH19" s="34" t="s">
        <v>160</v>
      </c>
    </row>
    <row r="20" spans="1:40" ht="78.75" x14ac:dyDescent="0.2">
      <c r="A20" s="52" t="s">
        <v>81</v>
      </c>
      <c r="B20" s="35" t="s">
        <v>82</v>
      </c>
      <c r="C20" s="11" t="s">
        <v>29</v>
      </c>
      <c r="D20" s="3" t="s">
        <v>30</v>
      </c>
      <c r="E20" s="9">
        <v>4231910233</v>
      </c>
      <c r="F20" s="21">
        <f t="shared" si="0"/>
        <v>492915188</v>
      </c>
      <c r="G20" s="19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2"/>
      <c r="T20" s="13"/>
      <c r="U20" s="13"/>
      <c r="V20" s="13"/>
      <c r="W20" s="13"/>
      <c r="X20" s="13"/>
      <c r="Y20" s="13"/>
      <c r="Z20" s="13"/>
      <c r="AA20" s="13"/>
      <c r="AB20" s="13">
        <f>300000000+192915188</f>
        <v>492915188</v>
      </c>
      <c r="AC20" s="13"/>
      <c r="AD20" s="13"/>
      <c r="AE20" s="13"/>
      <c r="AF20" s="13"/>
      <c r="AG20" s="13"/>
      <c r="AH20" s="34" t="s">
        <v>161</v>
      </c>
    </row>
    <row r="21" spans="1:40" ht="38.25" x14ac:dyDescent="0.2">
      <c r="A21" s="52" t="s">
        <v>87</v>
      </c>
      <c r="B21" s="35" t="s">
        <v>91</v>
      </c>
      <c r="C21" s="11" t="s">
        <v>29</v>
      </c>
      <c r="D21" s="3" t="s">
        <v>30</v>
      </c>
      <c r="E21" s="9">
        <v>4231910245</v>
      </c>
      <c r="F21" s="21">
        <f t="shared" si="0"/>
        <v>558714796</v>
      </c>
      <c r="G21" s="19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2"/>
      <c r="T21" s="13"/>
      <c r="U21" s="13"/>
      <c r="V21" s="13"/>
      <c r="W21" s="13"/>
      <c r="X21" s="13"/>
      <c r="Y21" s="13"/>
      <c r="Z21" s="13"/>
      <c r="AA21" s="13"/>
      <c r="AB21" s="13">
        <v>558714796</v>
      </c>
      <c r="AC21" s="13"/>
      <c r="AD21" s="13"/>
      <c r="AE21" s="13"/>
      <c r="AF21" s="13"/>
      <c r="AG21" s="13"/>
      <c r="AH21" s="34" t="s">
        <v>162</v>
      </c>
    </row>
    <row r="22" spans="1:40" ht="38.25" x14ac:dyDescent="0.2">
      <c r="A22" s="52" t="s">
        <v>88</v>
      </c>
      <c r="B22" s="35" t="s">
        <v>90</v>
      </c>
      <c r="C22" s="11" t="s">
        <v>29</v>
      </c>
      <c r="D22" s="3" t="s">
        <v>30</v>
      </c>
      <c r="E22" s="9">
        <v>4231910246</v>
      </c>
      <c r="F22" s="21">
        <f t="shared" si="0"/>
        <v>26450000</v>
      </c>
      <c r="G22" s="19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"/>
      <c r="T22" s="13"/>
      <c r="U22" s="13"/>
      <c r="V22" s="13"/>
      <c r="W22" s="13"/>
      <c r="X22" s="13"/>
      <c r="Y22" s="13"/>
      <c r="Z22" s="13"/>
      <c r="AA22" s="13"/>
      <c r="AB22" s="13">
        <v>26450000</v>
      </c>
      <c r="AC22" s="13"/>
      <c r="AD22" s="13"/>
      <c r="AE22" s="13"/>
      <c r="AF22" s="13"/>
      <c r="AG22" s="13"/>
      <c r="AH22" s="34" t="s">
        <v>141</v>
      </c>
    </row>
    <row r="23" spans="1:40" ht="38.25" x14ac:dyDescent="0.2">
      <c r="A23" s="52" t="s">
        <v>89</v>
      </c>
      <c r="B23" s="35" t="s">
        <v>92</v>
      </c>
      <c r="C23" s="11" t="s">
        <v>29</v>
      </c>
      <c r="D23" s="3" t="s">
        <v>30</v>
      </c>
      <c r="E23" s="9">
        <v>4231910247</v>
      </c>
      <c r="F23" s="21">
        <f t="shared" si="0"/>
        <v>255869628</v>
      </c>
      <c r="G23" s="19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2"/>
      <c r="T23" s="13"/>
      <c r="U23" s="13"/>
      <c r="V23" s="13"/>
      <c r="W23" s="13"/>
      <c r="X23" s="13"/>
      <c r="Y23" s="13"/>
      <c r="Z23" s="13"/>
      <c r="AA23" s="13"/>
      <c r="AB23" s="13">
        <v>255869628</v>
      </c>
      <c r="AC23" s="13"/>
      <c r="AD23" s="13"/>
      <c r="AE23" s="13"/>
      <c r="AF23" s="13"/>
      <c r="AG23" s="13"/>
      <c r="AH23" s="34" t="s">
        <v>142</v>
      </c>
    </row>
    <row r="24" spans="1:40" ht="78.75" x14ac:dyDescent="0.2">
      <c r="A24" s="52" t="s">
        <v>93</v>
      </c>
      <c r="B24" s="35" t="s">
        <v>94</v>
      </c>
      <c r="C24" s="11" t="s">
        <v>29</v>
      </c>
      <c r="D24" s="3" t="s">
        <v>30</v>
      </c>
      <c r="E24" s="9">
        <v>4231910248</v>
      </c>
      <c r="F24" s="21">
        <f t="shared" si="0"/>
        <v>75599784</v>
      </c>
      <c r="G24" s="19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2"/>
      <c r="T24" s="13"/>
      <c r="U24" s="13"/>
      <c r="V24" s="13"/>
      <c r="W24" s="13"/>
      <c r="X24" s="13"/>
      <c r="Y24" s="13"/>
      <c r="Z24" s="13"/>
      <c r="AA24" s="13"/>
      <c r="AB24" s="13">
        <f>70999089+4600695</f>
        <v>75599784</v>
      </c>
      <c r="AC24" s="13"/>
      <c r="AD24" s="13"/>
      <c r="AE24" s="13"/>
      <c r="AF24" s="13"/>
      <c r="AG24" s="13"/>
      <c r="AH24" s="34" t="s">
        <v>170</v>
      </c>
    </row>
    <row r="25" spans="1:40" ht="33.75" x14ac:dyDescent="0.25">
      <c r="A25" s="52" t="s">
        <v>95</v>
      </c>
      <c r="B25" s="35" t="s">
        <v>96</v>
      </c>
      <c r="C25" s="11" t="s">
        <v>29</v>
      </c>
      <c r="D25" s="9" t="s">
        <v>30</v>
      </c>
      <c r="E25" s="9">
        <v>4231910249</v>
      </c>
      <c r="F25" s="21">
        <f t="shared" si="0"/>
        <v>250000000</v>
      </c>
      <c r="G25" s="19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2"/>
      <c r="T25" s="13"/>
      <c r="U25" s="13"/>
      <c r="V25" s="13"/>
      <c r="W25" s="13"/>
      <c r="X25" s="13"/>
      <c r="Y25" s="13"/>
      <c r="Z25" s="13"/>
      <c r="AA25" s="13"/>
      <c r="AB25" s="13">
        <v>250000000</v>
      </c>
      <c r="AC25" s="13"/>
      <c r="AD25" s="13"/>
      <c r="AE25" s="13"/>
      <c r="AF25" s="13"/>
      <c r="AG25" s="13"/>
      <c r="AH25" s="34" t="s">
        <v>143</v>
      </c>
      <c r="AN25" s="37"/>
    </row>
    <row r="26" spans="1:40" ht="33.75" x14ac:dyDescent="0.2">
      <c r="A26" s="52" t="s">
        <v>103</v>
      </c>
      <c r="B26" s="35" t="s">
        <v>104</v>
      </c>
      <c r="C26" s="11" t="s">
        <v>29</v>
      </c>
      <c r="D26" s="9" t="s">
        <v>30</v>
      </c>
      <c r="E26" s="9">
        <v>4231910230</v>
      </c>
      <c r="F26" s="21">
        <f t="shared" si="0"/>
        <v>66512926</v>
      </c>
      <c r="G26" s="19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2"/>
      <c r="T26" s="13"/>
      <c r="U26" s="13"/>
      <c r="V26" s="13"/>
      <c r="W26" s="13"/>
      <c r="X26" s="13"/>
      <c r="Y26" s="13"/>
      <c r="Z26" s="13"/>
      <c r="AA26" s="13"/>
      <c r="AB26" s="13">
        <v>66512926</v>
      </c>
      <c r="AC26" s="13"/>
      <c r="AD26" s="13"/>
      <c r="AE26" s="13"/>
      <c r="AF26" s="13"/>
      <c r="AG26" s="13"/>
      <c r="AH26" s="34" t="s">
        <v>163</v>
      </c>
    </row>
    <row r="27" spans="1:40" ht="38.25" x14ac:dyDescent="0.2">
      <c r="A27" s="52" t="s">
        <v>102</v>
      </c>
      <c r="B27" s="35" t="s">
        <v>105</v>
      </c>
      <c r="C27" s="11" t="s">
        <v>29</v>
      </c>
      <c r="D27" s="9" t="s">
        <v>30</v>
      </c>
      <c r="E27" s="9">
        <v>4231910224</v>
      </c>
      <c r="F27" s="21">
        <f t="shared" si="0"/>
        <v>3300000</v>
      </c>
      <c r="G27" s="19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2"/>
      <c r="T27" s="13"/>
      <c r="U27" s="13"/>
      <c r="V27" s="13"/>
      <c r="W27" s="13"/>
      <c r="X27" s="13"/>
      <c r="Y27" s="13"/>
      <c r="Z27" s="13"/>
      <c r="AA27" s="13"/>
      <c r="AB27" s="13">
        <v>3300000</v>
      </c>
      <c r="AC27" s="13"/>
      <c r="AD27" s="13"/>
      <c r="AE27" s="13"/>
      <c r="AF27" s="13"/>
      <c r="AG27" s="13"/>
      <c r="AH27" s="34" t="s">
        <v>144</v>
      </c>
    </row>
    <row r="28" spans="1:40" ht="38.25" x14ac:dyDescent="0.2">
      <c r="A28" s="52" t="s">
        <v>106</v>
      </c>
      <c r="B28" s="35" t="s">
        <v>107</v>
      </c>
      <c r="C28" s="11" t="s">
        <v>29</v>
      </c>
      <c r="D28" s="9" t="s">
        <v>30</v>
      </c>
      <c r="E28" s="9">
        <v>4231910250</v>
      </c>
      <c r="F28" s="21">
        <f t="shared" si="0"/>
        <v>1975909091</v>
      </c>
      <c r="G28" s="19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2"/>
      <c r="T28" s="13"/>
      <c r="U28" s="13"/>
      <c r="V28" s="13"/>
      <c r="W28" s="13"/>
      <c r="X28" s="13"/>
      <c r="Y28" s="13"/>
      <c r="Z28" s="13"/>
      <c r="AA28" s="13"/>
      <c r="AB28" s="13">
        <v>1975909091</v>
      </c>
      <c r="AC28" s="13"/>
      <c r="AD28" s="13"/>
      <c r="AE28" s="13"/>
      <c r="AF28" s="13"/>
      <c r="AG28" s="13"/>
      <c r="AH28" s="34" t="s">
        <v>145</v>
      </c>
    </row>
    <row r="29" spans="1:40" ht="38.25" x14ac:dyDescent="0.2">
      <c r="A29" s="52" t="s">
        <v>108</v>
      </c>
      <c r="B29" s="35" t="s">
        <v>112</v>
      </c>
      <c r="C29" s="11" t="s">
        <v>29</v>
      </c>
      <c r="D29" s="9" t="s">
        <v>30</v>
      </c>
      <c r="E29" s="9">
        <v>4231910251</v>
      </c>
      <c r="F29" s="21">
        <f t="shared" si="0"/>
        <v>319002710</v>
      </c>
      <c r="G29" s="19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2"/>
      <c r="T29" s="13"/>
      <c r="U29" s="13"/>
      <c r="V29" s="13"/>
      <c r="W29" s="13"/>
      <c r="X29" s="13"/>
      <c r="Y29" s="13"/>
      <c r="Z29" s="13"/>
      <c r="AA29" s="13"/>
      <c r="AB29" s="13">
        <v>319002710</v>
      </c>
      <c r="AC29" s="19"/>
      <c r="AD29" s="19"/>
      <c r="AE29" s="19"/>
      <c r="AF29" s="19"/>
      <c r="AG29" s="19"/>
      <c r="AH29" s="34" t="s">
        <v>146</v>
      </c>
    </row>
    <row r="30" spans="1:40" ht="51" x14ac:dyDescent="0.2">
      <c r="A30" s="52" t="s">
        <v>109</v>
      </c>
      <c r="B30" s="35" t="s">
        <v>113</v>
      </c>
      <c r="C30" s="11" t="s">
        <v>29</v>
      </c>
      <c r="D30" s="9" t="s">
        <v>30</v>
      </c>
      <c r="E30" s="9">
        <v>4231910252</v>
      </c>
      <c r="F30" s="21">
        <f t="shared" si="0"/>
        <v>1512623848</v>
      </c>
      <c r="G30" s="19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"/>
      <c r="T30" s="13"/>
      <c r="U30" s="13"/>
      <c r="V30" s="13"/>
      <c r="W30" s="13"/>
      <c r="X30" s="13"/>
      <c r="Y30" s="13"/>
      <c r="Z30" s="13"/>
      <c r="AA30" s="13"/>
      <c r="AB30" s="13">
        <v>1512623848</v>
      </c>
      <c r="AC30" s="19"/>
      <c r="AD30" s="19"/>
      <c r="AE30" s="19"/>
      <c r="AF30" s="19"/>
      <c r="AG30" s="19"/>
      <c r="AH30" s="34" t="s">
        <v>147</v>
      </c>
    </row>
    <row r="31" spans="1:40" ht="51" x14ac:dyDescent="0.2">
      <c r="A31" s="52" t="s">
        <v>110</v>
      </c>
      <c r="B31" s="35" t="s">
        <v>114</v>
      </c>
      <c r="C31" s="11" t="s">
        <v>29</v>
      </c>
      <c r="D31" s="9" t="s">
        <v>30</v>
      </c>
      <c r="E31" s="9">
        <v>4231910254</v>
      </c>
      <c r="F31" s="21">
        <f t="shared" si="0"/>
        <v>1240200000</v>
      </c>
      <c r="G31" s="19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2"/>
      <c r="T31" s="13"/>
      <c r="U31" s="13"/>
      <c r="V31" s="13"/>
      <c r="W31" s="13"/>
      <c r="X31" s="13"/>
      <c r="Y31" s="13"/>
      <c r="Z31" s="13"/>
      <c r="AA31" s="13"/>
      <c r="AB31" s="13">
        <v>1240200000</v>
      </c>
      <c r="AC31" s="19"/>
      <c r="AD31" s="19"/>
      <c r="AE31" s="19"/>
      <c r="AF31" s="19"/>
      <c r="AG31" s="19"/>
      <c r="AH31" s="34" t="s">
        <v>148</v>
      </c>
    </row>
    <row r="32" spans="1:40" ht="33.75" x14ac:dyDescent="0.2">
      <c r="A32" s="52" t="s">
        <v>111</v>
      </c>
      <c r="B32" s="35" t="s">
        <v>115</v>
      </c>
      <c r="C32" s="11" t="s">
        <v>29</v>
      </c>
      <c r="D32" s="9" t="s">
        <v>30</v>
      </c>
      <c r="E32" s="9">
        <v>4231910253</v>
      </c>
      <c r="F32" s="21">
        <f t="shared" si="0"/>
        <v>1569495212</v>
      </c>
      <c r="G32" s="19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2"/>
      <c r="T32" s="13"/>
      <c r="U32" s="13"/>
      <c r="V32" s="13"/>
      <c r="W32" s="13"/>
      <c r="X32" s="13"/>
      <c r="Y32" s="13"/>
      <c r="Z32" s="13"/>
      <c r="AA32" s="13"/>
      <c r="AB32" s="13">
        <v>1569495212</v>
      </c>
      <c r="AC32" s="19"/>
      <c r="AD32" s="19"/>
      <c r="AE32" s="19"/>
      <c r="AF32" s="19"/>
      <c r="AG32" s="19"/>
      <c r="AH32" s="34" t="s">
        <v>164</v>
      </c>
    </row>
    <row r="33" spans="1:34" ht="33.75" x14ac:dyDescent="0.2">
      <c r="A33" s="52" t="s">
        <v>116</v>
      </c>
      <c r="B33" s="35" t="s">
        <v>117</v>
      </c>
      <c r="C33" s="11" t="s">
        <v>29</v>
      </c>
      <c r="D33" s="9" t="s">
        <v>30</v>
      </c>
      <c r="E33" s="9">
        <v>4231910255</v>
      </c>
      <c r="F33" s="21">
        <f t="shared" si="0"/>
        <v>226086956</v>
      </c>
      <c r="G33" s="19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2"/>
      <c r="T33" s="13"/>
      <c r="U33" s="13"/>
      <c r="V33" s="13"/>
      <c r="W33" s="13"/>
      <c r="X33" s="13"/>
      <c r="Y33" s="13"/>
      <c r="Z33" s="13"/>
      <c r="AA33" s="13"/>
      <c r="AB33" s="13">
        <v>226086956</v>
      </c>
      <c r="AC33" s="19"/>
      <c r="AD33" s="19"/>
      <c r="AE33" s="19"/>
      <c r="AF33" s="19"/>
      <c r="AG33" s="19"/>
      <c r="AH33" s="34" t="s">
        <v>149</v>
      </c>
    </row>
    <row r="34" spans="1:34" ht="45" x14ac:dyDescent="0.2">
      <c r="A34" s="41" t="s">
        <v>119</v>
      </c>
      <c r="B34" s="42" t="s">
        <v>120</v>
      </c>
      <c r="C34" s="11"/>
      <c r="D34" s="11"/>
      <c r="E34" s="3" t="s">
        <v>68</v>
      </c>
      <c r="F34" s="21">
        <f>SUM(G34:AG34)</f>
        <v>4553188110</v>
      </c>
      <c r="G34" s="19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"/>
      <c r="T34" s="13"/>
      <c r="U34" s="13"/>
      <c r="V34" s="13"/>
      <c r="W34" s="13"/>
      <c r="X34" s="13"/>
      <c r="Y34" s="13"/>
      <c r="Z34" s="13"/>
      <c r="AA34" s="13"/>
      <c r="AB34" s="13">
        <v>4553188110</v>
      </c>
      <c r="AC34" s="19"/>
      <c r="AD34" s="19"/>
      <c r="AE34" s="19"/>
      <c r="AF34" s="19"/>
      <c r="AG34" s="19"/>
      <c r="AH34" s="34" t="s">
        <v>150</v>
      </c>
    </row>
    <row r="35" spans="1:34" ht="38.25" x14ac:dyDescent="0.2">
      <c r="A35" s="52" t="s">
        <v>132</v>
      </c>
      <c r="B35" s="35" t="s">
        <v>133</v>
      </c>
      <c r="C35" s="11" t="s">
        <v>29</v>
      </c>
      <c r="D35" s="3" t="s">
        <v>30</v>
      </c>
      <c r="E35" s="9">
        <v>4231910256</v>
      </c>
      <c r="F35" s="21">
        <f t="shared" ref="F35:F43" si="2">SUM(G35:AG35)</f>
        <v>909090909</v>
      </c>
      <c r="G35" s="19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2"/>
      <c r="T35" s="13"/>
      <c r="U35" s="13"/>
      <c r="V35" s="13"/>
      <c r="W35" s="13"/>
      <c r="X35" s="13"/>
      <c r="Y35" s="13"/>
      <c r="Z35" s="13"/>
      <c r="AA35" s="13"/>
      <c r="AB35" s="13">
        <v>909090909</v>
      </c>
      <c r="AC35" s="19"/>
      <c r="AD35" s="19"/>
      <c r="AE35" s="19"/>
      <c r="AF35" s="19"/>
      <c r="AG35" s="19"/>
      <c r="AH35" s="34" t="s">
        <v>151</v>
      </c>
    </row>
    <row r="36" spans="1:34" ht="33.75" x14ac:dyDescent="0.2">
      <c r="A36" s="52" t="s">
        <v>134</v>
      </c>
      <c r="B36" s="35" t="s">
        <v>165</v>
      </c>
      <c r="C36" s="11" t="s">
        <v>29</v>
      </c>
      <c r="D36" s="3" t="s">
        <v>30</v>
      </c>
      <c r="E36" s="9">
        <v>4231910257</v>
      </c>
      <c r="F36" s="21">
        <f t="shared" si="2"/>
        <v>434634364</v>
      </c>
      <c r="G36" s="19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2"/>
      <c r="T36" s="13"/>
      <c r="U36" s="13"/>
      <c r="V36" s="13"/>
      <c r="W36" s="13"/>
      <c r="X36" s="13"/>
      <c r="Y36" s="13"/>
      <c r="Z36" s="13"/>
      <c r="AA36" s="13"/>
      <c r="AB36" s="13">
        <v>434634364</v>
      </c>
      <c r="AC36" s="19"/>
      <c r="AD36" s="19"/>
      <c r="AE36" s="19"/>
      <c r="AF36" s="19"/>
      <c r="AG36" s="19"/>
      <c r="AH36" s="34" t="s">
        <v>166</v>
      </c>
    </row>
    <row r="37" spans="1:34" ht="51" x14ac:dyDescent="0.2">
      <c r="A37" s="41" t="s">
        <v>167</v>
      </c>
      <c r="B37" s="35" t="s">
        <v>168</v>
      </c>
      <c r="C37" s="11" t="s">
        <v>29</v>
      </c>
      <c r="D37" s="3" t="s">
        <v>30</v>
      </c>
      <c r="E37" s="9">
        <v>4231910258</v>
      </c>
      <c r="F37" s="21">
        <f t="shared" si="2"/>
        <v>1120562303</v>
      </c>
      <c r="G37" s="19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2"/>
      <c r="T37" s="13"/>
      <c r="U37" s="13"/>
      <c r="V37" s="13"/>
      <c r="W37" s="13"/>
      <c r="X37" s="13"/>
      <c r="Y37" s="13"/>
      <c r="Z37" s="13"/>
      <c r="AA37" s="13"/>
      <c r="AB37" s="13">
        <v>1120562303</v>
      </c>
      <c r="AC37" s="19"/>
      <c r="AD37" s="19"/>
      <c r="AE37" s="19"/>
      <c r="AF37" s="19"/>
      <c r="AG37" s="19"/>
      <c r="AH37" s="34" t="s">
        <v>169</v>
      </c>
    </row>
    <row r="38" spans="1:34" ht="33.75" x14ac:dyDescent="0.2">
      <c r="A38" s="41" t="s">
        <v>172</v>
      </c>
      <c r="B38" s="60" t="s">
        <v>173</v>
      </c>
      <c r="C38" s="11" t="s">
        <v>43</v>
      </c>
      <c r="D38" s="3" t="s">
        <v>45</v>
      </c>
      <c r="E38" s="9">
        <v>3181560111</v>
      </c>
      <c r="F38" s="21">
        <f t="shared" si="2"/>
        <v>1500000000</v>
      </c>
      <c r="G38" s="19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"/>
      <c r="T38" s="13"/>
      <c r="U38" s="13"/>
      <c r="V38" s="13"/>
      <c r="W38" s="13"/>
      <c r="X38" s="13"/>
      <c r="Y38" s="13"/>
      <c r="Z38" s="13"/>
      <c r="AA38" s="13"/>
      <c r="AB38" s="13">
        <v>1500000000</v>
      </c>
      <c r="AC38" s="19"/>
      <c r="AD38" s="19"/>
      <c r="AE38" s="19"/>
      <c r="AF38" s="19"/>
      <c r="AG38" s="19"/>
      <c r="AH38" s="34" t="s">
        <v>174</v>
      </c>
    </row>
    <row r="39" spans="1:34" ht="51" x14ac:dyDescent="0.2">
      <c r="A39" s="41" t="s">
        <v>175</v>
      </c>
      <c r="B39" s="10" t="s">
        <v>176</v>
      </c>
      <c r="C39" s="11" t="s">
        <v>29</v>
      </c>
      <c r="D39" s="3" t="s">
        <v>30</v>
      </c>
      <c r="E39" s="9">
        <v>4231910261</v>
      </c>
      <c r="F39" s="21">
        <f t="shared" si="2"/>
        <v>727272700</v>
      </c>
      <c r="G39" s="19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2"/>
      <c r="T39" s="13"/>
      <c r="U39" s="13"/>
      <c r="V39" s="13"/>
      <c r="W39" s="13"/>
      <c r="X39" s="13"/>
      <c r="Y39" s="13"/>
      <c r="Z39" s="13"/>
      <c r="AA39" s="13"/>
      <c r="AB39" s="13">
        <v>727272700</v>
      </c>
      <c r="AC39" s="19"/>
      <c r="AD39" s="19"/>
      <c r="AE39" s="19"/>
      <c r="AF39" s="19"/>
      <c r="AG39" s="19"/>
      <c r="AH39" s="34" t="s">
        <v>177</v>
      </c>
    </row>
    <row r="40" spans="1:34" ht="33.75" x14ac:dyDescent="0.2">
      <c r="A40" s="41" t="s">
        <v>179</v>
      </c>
      <c r="B40" s="10" t="s">
        <v>181</v>
      </c>
      <c r="C40" s="11" t="s">
        <v>29</v>
      </c>
      <c r="D40" s="3" t="s">
        <v>30</v>
      </c>
      <c r="E40" s="9">
        <v>4231910259</v>
      </c>
      <c r="F40" s="21">
        <f t="shared" si="2"/>
        <v>540000000</v>
      </c>
      <c r="G40" s="19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2"/>
      <c r="T40" s="13"/>
      <c r="U40" s="13"/>
      <c r="V40" s="13"/>
      <c r="W40" s="13"/>
      <c r="X40" s="13"/>
      <c r="Y40" s="13"/>
      <c r="Z40" s="13"/>
      <c r="AA40" s="13"/>
      <c r="AB40" s="13">
        <v>540000000</v>
      </c>
      <c r="AC40" s="19"/>
      <c r="AD40" s="19"/>
      <c r="AE40" s="19"/>
      <c r="AF40" s="19"/>
      <c r="AG40" s="19"/>
      <c r="AH40" s="61" t="s">
        <v>178</v>
      </c>
    </row>
    <row r="41" spans="1:34" ht="45" x14ac:dyDescent="0.2">
      <c r="A41" s="41" t="s">
        <v>180</v>
      </c>
      <c r="B41" s="10" t="s">
        <v>182</v>
      </c>
      <c r="C41" s="11" t="s">
        <v>29</v>
      </c>
      <c r="D41" s="3" t="s">
        <v>30</v>
      </c>
      <c r="E41" s="9">
        <v>4231910260</v>
      </c>
      <c r="F41" s="21">
        <f t="shared" si="2"/>
        <v>535714286</v>
      </c>
      <c r="G41" s="19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2"/>
      <c r="T41" s="13"/>
      <c r="U41" s="13"/>
      <c r="V41" s="13"/>
      <c r="W41" s="13"/>
      <c r="X41" s="13"/>
      <c r="Y41" s="13"/>
      <c r="Z41" s="13"/>
      <c r="AA41" s="13"/>
      <c r="AB41" s="13">
        <v>535714286</v>
      </c>
      <c r="AC41" s="19"/>
      <c r="AD41" s="19"/>
      <c r="AE41" s="19"/>
      <c r="AF41" s="19"/>
      <c r="AG41" s="19"/>
      <c r="AH41" s="34" t="s">
        <v>186</v>
      </c>
    </row>
    <row r="42" spans="1:34" ht="33.75" x14ac:dyDescent="0.2">
      <c r="A42" s="41" t="s">
        <v>184</v>
      </c>
      <c r="B42" s="10" t="s">
        <v>185</v>
      </c>
      <c r="C42" s="11" t="s">
        <v>29</v>
      </c>
      <c r="D42" s="3" t="s">
        <v>30</v>
      </c>
      <c r="E42" s="9">
        <v>4231910263</v>
      </c>
      <c r="F42" s="21">
        <f t="shared" si="2"/>
        <v>454545455</v>
      </c>
      <c r="G42" s="19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2"/>
      <c r="T42" s="13"/>
      <c r="U42" s="13"/>
      <c r="V42" s="13"/>
      <c r="W42" s="13"/>
      <c r="X42" s="13"/>
      <c r="Y42" s="13"/>
      <c r="Z42" s="13"/>
      <c r="AA42" s="13"/>
      <c r="AB42" s="13">
        <v>454545455</v>
      </c>
      <c r="AC42" s="19"/>
      <c r="AD42" s="19"/>
      <c r="AE42" s="19"/>
      <c r="AF42" s="19"/>
      <c r="AG42" s="19"/>
      <c r="AH42" s="34" t="s">
        <v>187</v>
      </c>
    </row>
    <row r="43" spans="1:34" ht="33.75" x14ac:dyDescent="0.2">
      <c r="A43" s="41" t="s">
        <v>189</v>
      </c>
      <c r="B43" s="10" t="s">
        <v>190</v>
      </c>
      <c r="C43" s="11" t="s">
        <v>29</v>
      </c>
      <c r="D43" s="3" t="s">
        <v>30</v>
      </c>
      <c r="E43" s="9">
        <v>4231910267</v>
      </c>
      <c r="F43" s="21">
        <f t="shared" si="2"/>
        <v>1200000000</v>
      </c>
      <c r="G43" s="19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2"/>
      <c r="T43" s="13"/>
      <c r="U43" s="13"/>
      <c r="V43" s="13"/>
      <c r="W43" s="13"/>
      <c r="X43" s="13"/>
      <c r="Y43" s="13"/>
      <c r="Z43" s="13"/>
      <c r="AA43" s="13"/>
      <c r="AB43" s="13">
        <v>1200000000</v>
      </c>
      <c r="AC43" s="19"/>
      <c r="AD43" s="19"/>
      <c r="AE43" s="19"/>
      <c r="AF43" s="19"/>
      <c r="AG43" s="19"/>
      <c r="AH43" s="34" t="s">
        <v>188</v>
      </c>
    </row>
    <row r="44" spans="1:34" ht="51" x14ac:dyDescent="0.2">
      <c r="A44" s="52">
        <f>A14+1</f>
        <v>9</v>
      </c>
      <c r="B44" s="10" t="s">
        <v>31</v>
      </c>
      <c r="C44" s="11" t="s">
        <v>29</v>
      </c>
      <c r="D44" s="11" t="s">
        <v>32</v>
      </c>
      <c r="E44" s="9">
        <v>4211670131</v>
      </c>
      <c r="F44" s="21">
        <f t="shared" ref="F44:F51" si="3">SUM(G44:AG44)</f>
        <v>841357410</v>
      </c>
      <c r="G44" s="19"/>
      <c r="H44" s="13"/>
      <c r="I44" s="13"/>
      <c r="J44" s="13"/>
      <c r="K44" s="13"/>
      <c r="L44" s="13"/>
      <c r="M44" s="13"/>
      <c r="N44" s="13"/>
      <c r="O44" s="13">
        <f>120000000*1.04+20000000</f>
        <v>144800000</v>
      </c>
      <c r="P44" s="13"/>
      <c r="Q44" s="13"/>
      <c r="R44" s="13"/>
      <c r="S44" s="13"/>
      <c r="T44" s="13"/>
      <c r="U44" s="13"/>
      <c r="V44" s="13"/>
      <c r="W44" s="13"/>
      <c r="X44" s="13">
        <f>603225000*1.04</f>
        <v>627354000</v>
      </c>
      <c r="Y44" s="13"/>
      <c r="Z44" s="13">
        <v>69203410</v>
      </c>
      <c r="AA44" s="13"/>
      <c r="AB44" s="13"/>
      <c r="AC44" s="13"/>
      <c r="AD44" s="13"/>
      <c r="AE44" s="13"/>
      <c r="AF44" s="13"/>
      <c r="AG44" s="13"/>
      <c r="AH44" s="34" t="s">
        <v>152</v>
      </c>
    </row>
    <row r="45" spans="1:34" ht="38.25" x14ac:dyDescent="0.2">
      <c r="A45" s="52">
        <f t="shared" si="1"/>
        <v>10</v>
      </c>
      <c r="B45" s="10" t="s">
        <v>33</v>
      </c>
      <c r="C45" s="11" t="s">
        <v>29</v>
      </c>
      <c r="D45" s="3" t="s">
        <v>34</v>
      </c>
      <c r="E45" s="9">
        <v>4251800110</v>
      </c>
      <c r="F45" s="21">
        <f t="shared" si="3"/>
        <v>332800000</v>
      </c>
      <c r="G45" s="19"/>
      <c r="H45" s="13"/>
      <c r="I45" s="13"/>
      <c r="J45" s="13"/>
      <c r="K45" s="13"/>
      <c r="L45" s="13"/>
      <c r="M45" s="13"/>
      <c r="N45" s="13"/>
      <c r="O45" s="13">
        <f>320000000*1.04</f>
        <v>332800000</v>
      </c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28"/>
    </row>
    <row r="46" spans="1:34" ht="38.25" x14ac:dyDescent="0.2">
      <c r="A46" s="52">
        <f t="shared" si="1"/>
        <v>11</v>
      </c>
      <c r="B46" s="10" t="s">
        <v>35</v>
      </c>
      <c r="C46" s="11" t="s">
        <v>29</v>
      </c>
      <c r="D46" s="3" t="s">
        <v>36</v>
      </c>
      <c r="E46" s="9">
        <v>2141440117</v>
      </c>
      <c r="F46" s="21">
        <f t="shared" si="3"/>
        <v>277918960.5</v>
      </c>
      <c r="G46" s="19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>
        <f>1103375842/4+2075000</f>
        <v>277918960.5</v>
      </c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28"/>
    </row>
    <row r="47" spans="1:34" ht="25.5" x14ac:dyDescent="0.2">
      <c r="A47" s="52">
        <f t="shared" si="1"/>
        <v>12</v>
      </c>
      <c r="B47" s="10" t="s">
        <v>37</v>
      </c>
      <c r="C47" s="11" t="s">
        <v>29</v>
      </c>
      <c r="D47" s="3" t="s">
        <v>38</v>
      </c>
      <c r="E47" s="9">
        <v>4211680105</v>
      </c>
      <c r="F47" s="21">
        <f t="shared" si="3"/>
        <v>277918960.5</v>
      </c>
      <c r="G47" s="19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>
        <f>1103375842/4+2075000</f>
        <v>277918960.5</v>
      </c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28"/>
    </row>
    <row r="48" spans="1:34" ht="63.75" x14ac:dyDescent="0.2">
      <c r="A48" s="52">
        <f t="shared" si="1"/>
        <v>13</v>
      </c>
      <c r="B48" s="15" t="s">
        <v>39</v>
      </c>
      <c r="C48" s="3" t="s">
        <v>16</v>
      </c>
      <c r="D48" s="14" t="s">
        <v>40</v>
      </c>
      <c r="E48" s="9">
        <v>2071110112</v>
      </c>
      <c r="F48" s="21">
        <f t="shared" si="3"/>
        <v>80139259</v>
      </c>
      <c r="G48" s="19"/>
      <c r="H48" s="13"/>
      <c r="I48" s="13"/>
      <c r="J48" s="13"/>
      <c r="K48" s="13"/>
      <c r="L48" s="13"/>
      <c r="M48" s="13">
        <v>50000000</v>
      </c>
      <c r="N48" s="13"/>
      <c r="O48" s="13">
        <v>30000000</v>
      </c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>
        <v>1000</v>
      </c>
      <c r="AD48" s="13">
        <v>11000</v>
      </c>
      <c r="AE48" s="13">
        <v>56035</v>
      </c>
      <c r="AF48" s="13">
        <v>71224</v>
      </c>
      <c r="AG48" s="13"/>
      <c r="AH48" s="34" t="s">
        <v>153</v>
      </c>
    </row>
    <row r="49" spans="1:34" ht="38.25" x14ac:dyDescent="0.2">
      <c r="A49" s="52">
        <f t="shared" si="1"/>
        <v>14</v>
      </c>
      <c r="B49" s="10" t="s">
        <v>41</v>
      </c>
      <c r="C49" s="11" t="s">
        <v>16</v>
      </c>
      <c r="D49" s="14" t="s">
        <v>42</v>
      </c>
      <c r="E49" s="9">
        <v>2081161503</v>
      </c>
      <c r="F49" s="21">
        <f t="shared" si="3"/>
        <v>260283103</v>
      </c>
      <c r="G49" s="19"/>
      <c r="H49" s="13"/>
      <c r="I49" s="13"/>
      <c r="J49" s="13"/>
      <c r="K49" s="13"/>
      <c r="L49" s="13"/>
      <c r="M49" s="13"/>
      <c r="N49" s="13"/>
      <c r="O49" s="13">
        <f>100000000*1.04+40000000</f>
        <v>144000000</v>
      </c>
      <c r="P49" s="13"/>
      <c r="Q49" s="13"/>
      <c r="R49" s="13"/>
      <c r="S49" s="13"/>
      <c r="T49" s="13"/>
      <c r="U49" s="13"/>
      <c r="V49" s="13">
        <v>116283103</v>
      </c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34" t="s">
        <v>154</v>
      </c>
    </row>
    <row r="50" spans="1:34" ht="90" x14ac:dyDescent="0.2">
      <c r="A50" s="52">
        <f t="shared" si="1"/>
        <v>15</v>
      </c>
      <c r="B50" s="10" t="s">
        <v>44</v>
      </c>
      <c r="C50" s="11" t="s">
        <v>43</v>
      </c>
      <c r="D50" s="3" t="s">
        <v>45</v>
      </c>
      <c r="E50" s="9">
        <v>3181560110</v>
      </c>
      <c r="F50" s="21">
        <f t="shared" si="3"/>
        <v>1496898791</v>
      </c>
      <c r="G50" s="19"/>
      <c r="H50" s="13"/>
      <c r="I50" s="13"/>
      <c r="J50" s="13"/>
      <c r="K50" s="13"/>
      <c r="L50" s="13"/>
      <c r="M50" s="13"/>
      <c r="N50" s="13"/>
      <c r="O50" s="13">
        <f>420000000*1.04</f>
        <v>436800000</v>
      </c>
      <c r="P50" s="13"/>
      <c r="Q50" s="13"/>
      <c r="R50" s="13"/>
      <c r="S50" s="13">
        <f>1103375842/2+4150000</f>
        <v>555837921</v>
      </c>
      <c r="T50" s="13"/>
      <c r="U50" s="13">
        <v>28093948</v>
      </c>
      <c r="V50" s="13">
        <f>448072974+28093948</f>
        <v>476166922</v>
      </c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34" t="s">
        <v>155</v>
      </c>
    </row>
    <row r="51" spans="1:34" ht="33.75" x14ac:dyDescent="0.2">
      <c r="A51" s="52">
        <f t="shared" si="1"/>
        <v>16</v>
      </c>
      <c r="B51" s="10" t="s">
        <v>46</v>
      </c>
      <c r="C51" s="11" t="s">
        <v>43</v>
      </c>
      <c r="D51" s="3" t="s">
        <v>47</v>
      </c>
      <c r="E51" s="9">
        <v>3171540105</v>
      </c>
      <c r="F51" s="21">
        <f t="shared" si="3"/>
        <v>2213404865</v>
      </c>
      <c r="G51" s="20">
        <f>1245296000+5200000</f>
        <v>1250496000</v>
      </c>
      <c r="H51" s="16">
        <v>188215300</v>
      </c>
      <c r="I51" s="13">
        <v>774693565</v>
      </c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34" t="s">
        <v>156</v>
      </c>
    </row>
    <row r="52" spans="1:34" ht="101.25" x14ac:dyDescent="0.2">
      <c r="A52" s="52">
        <f t="shared" si="1"/>
        <v>17</v>
      </c>
      <c r="B52" s="10" t="s">
        <v>48</v>
      </c>
      <c r="C52" s="11" t="s">
        <v>43</v>
      </c>
      <c r="D52" s="3" t="s">
        <v>49</v>
      </c>
      <c r="E52" s="9">
        <v>3151650102</v>
      </c>
      <c r="F52" s="21">
        <f>SUM(G52:AG52)</f>
        <v>3141446984</v>
      </c>
      <c r="G52" s="19"/>
      <c r="H52" s="13"/>
      <c r="I52" s="13"/>
      <c r="J52" s="13"/>
      <c r="K52" s="13"/>
      <c r="L52" s="13"/>
      <c r="M52" s="13"/>
      <c r="N52" s="13"/>
      <c r="O52" s="17">
        <f>1000000000*1.04</f>
        <v>1040000000</v>
      </c>
      <c r="P52" s="13"/>
      <c r="Q52" s="13"/>
      <c r="R52" s="13"/>
      <c r="S52" s="13"/>
      <c r="T52" s="13"/>
      <c r="U52" s="13">
        <v>92638260</v>
      </c>
      <c r="V52" s="13">
        <f>1912766866+92638260</f>
        <v>2005405126</v>
      </c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>
        <v>3403598</v>
      </c>
      <c r="AH52" s="34" t="s">
        <v>157</v>
      </c>
    </row>
    <row r="53" spans="1:34" ht="112.5" x14ac:dyDescent="0.2">
      <c r="A53" s="52">
        <f t="shared" si="1"/>
        <v>18</v>
      </c>
      <c r="B53" s="10" t="s">
        <v>50</v>
      </c>
      <c r="C53" s="11" t="s">
        <v>43</v>
      </c>
      <c r="D53" s="3" t="s">
        <v>86</v>
      </c>
      <c r="E53" s="9">
        <v>3161490104</v>
      </c>
      <c r="F53" s="21">
        <f t="shared" ref="F53:F59" si="4">SUM(G53:AG53)</f>
        <v>6013030400</v>
      </c>
      <c r="G53" s="19"/>
      <c r="H53" s="13"/>
      <c r="I53" s="13"/>
      <c r="J53" s="13"/>
      <c r="K53" s="13"/>
      <c r="L53" s="13"/>
      <c r="M53" s="13"/>
      <c r="N53" s="13"/>
      <c r="O53" s="17"/>
      <c r="P53" s="17"/>
      <c r="Q53" s="17"/>
      <c r="R53" s="17"/>
      <c r="S53" s="13"/>
      <c r="T53" s="2"/>
      <c r="U53" s="2"/>
      <c r="V53" s="13">
        <v>2773030400</v>
      </c>
      <c r="W53" s="13">
        <f>1000000000*1.04</f>
        <v>1040000000</v>
      </c>
      <c r="X53" s="13"/>
      <c r="Y53" s="13"/>
      <c r="Z53" s="13"/>
      <c r="AA53" s="13">
        <v>2200000000</v>
      </c>
      <c r="AB53" s="13"/>
      <c r="AC53" s="13"/>
      <c r="AD53" s="13"/>
      <c r="AE53" s="13"/>
      <c r="AF53" s="13"/>
      <c r="AG53" s="13"/>
      <c r="AH53" s="34" t="s">
        <v>158</v>
      </c>
    </row>
    <row r="54" spans="1:34" ht="213.75" x14ac:dyDescent="0.2">
      <c r="A54" s="52">
        <f t="shared" si="1"/>
        <v>19</v>
      </c>
      <c r="B54" s="10" t="s">
        <v>51</v>
      </c>
      <c r="C54" s="11" t="s">
        <v>52</v>
      </c>
      <c r="D54" s="3" t="s">
        <v>53</v>
      </c>
      <c r="E54" s="9">
        <v>1031050113</v>
      </c>
      <c r="F54" s="21">
        <f t="shared" si="4"/>
        <v>7993794470</v>
      </c>
      <c r="G54" s="19"/>
      <c r="H54" s="13"/>
      <c r="I54" s="13"/>
      <c r="J54" s="13"/>
      <c r="K54" s="13"/>
      <c r="L54" s="59"/>
      <c r="M54" s="13">
        <f>600000000+23400000</f>
        <v>623400000</v>
      </c>
      <c r="N54" s="13">
        <v>2560339915</v>
      </c>
      <c r="O54" s="13"/>
      <c r="P54" s="18">
        <v>793238352</v>
      </c>
      <c r="Q54" s="18">
        <v>135635401</v>
      </c>
      <c r="R54" s="13">
        <f>657451818+135635401</f>
        <v>793087219</v>
      </c>
      <c r="S54" s="13"/>
      <c r="T54" s="13">
        <v>185000000</v>
      </c>
      <c r="U54" s="13"/>
      <c r="V54" s="13">
        <v>1863093583</v>
      </c>
      <c r="W54" s="13">
        <f>1000000000*1.04</f>
        <v>1040000000</v>
      </c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34" t="s">
        <v>171</v>
      </c>
    </row>
    <row r="55" spans="1:34" ht="25.5" x14ac:dyDescent="0.2">
      <c r="A55" s="52">
        <f t="shared" si="1"/>
        <v>20</v>
      </c>
      <c r="B55" s="10" t="s">
        <v>54</v>
      </c>
      <c r="C55" s="11" t="s">
        <v>43</v>
      </c>
      <c r="D55" s="3" t="s">
        <v>55</v>
      </c>
      <c r="E55" s="9">
        <v>3201620105</v>
      </c>
      <c r="F55" s="21">
        <f t="shared" si="4"/>
        <v>516000000</v>
      </c>
      <c r="G55" s="19"/>
      <c r="H55" s="13"/>
      <c r="I55" s="13"/>
      <c r="J55" s="13"/>
      <c r="K55" s="13"/>
      <c r="L55" s="13"/>
      <c r="M55" s="13">
        <v>100000000</v>
      </c>
      <c r="N55" s="13"/>
      <c r="O55" s="13">
        <f>400000000*1.04</f>
        <v>416000000</v>
      </c>
      <c r="P55" s="2"/>
      <c r="Q55" s="2"/>
      <c r="R55" s="2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27"/>
    </row>
    <row r="56" spans="1:34" ht="25.5" x14ac:dyDescent="0.2">
      <c r="A56" s="52">
        <f t="shared" si="1"/>
        <v>21</v>
      </c>
      <c r="B56" s="10" t="s">
        <v>56</v>
      </c>
      <c r="C56" s="11" t="s">
        <v>43</v>
      </c>
      <c r="D56" s="3" t="s">
        <v>55</v>
      </c>
      <c r="E56" s="9">
        <v>3201620106</v>
      </c>
      <c r="F56" s="21">
        <f t="shared" si="4"/>
        <v>50000000</v>
      </c>
      <c r="G56" s="19"/>
      <c r="H56" s="13"/>
      <c r="I56" s="13"/>
      <c r="J56" s="13"/>
      <c r="K56" s="13"/>
      <c r="L56" s="13"/>
      <c r="M56" s="13"/>
      <c r="N56" s="13"/>
      <c r="O56" s="13">
        <v>50000000</v>
      </c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28"/>
    </row>
    <row r="57" spans="1:34" ht="45" x14ac:dyDescent="0.2">
      <c r="A57" s="52">
        <f t="shared" si="1"/>
        <v>22</v>
      </c>
      <c r="B57" s="10" t="s">
        <v>57</v>
      </c>
      <c r="C57" s="11" t="s">
        <v>52</v>
      </c>
      <c r="D57" s="3" t="s">
        <v>53</v>
      </c>
      <c r="E57" s="9">
        <v>1031050114</v>
      </c>
      <c r="F57" s="21">
        <f t="shared" si="4"/>
        <v>120763200</v>
      </c>
      <c r="G57" s="19"/>
      <c r="H57" s="13"/>
      <c r="I57" s="13"/>
      <c r="J57" s="13"/>
      <c r="K57" s="13"/>
      <c r="L57" s="13"/>
      <c r="M57" s="13"/>
      <c r="N57" s="13"/>
      <c r="O57" s="13">
        <f>180000000-59236800</f>
        <v>120763200</v>
      </c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34" t="s">
        <v>100</v>
      </c>
    </row>
    <row r="58" spans="1:34" ht="56.25" x14ac:dyDescent="0.2">
      <c r="A58" s="52">
        <f t="shared" si="1"/>
        <v>23</v>
      </c>
      <c r="B58" s="10" t="s">
        <v>97</v>
      </c>
      <c r="C58" s="11" t="s">
        <v>98</v>
      </c>
      <c r="D58" s="3" t="s">
        <v>99</v>
      </c>
      <c r="E58" s="3">
        <v>1021030101</v>
      </c>
      <c r="F58" s="21">
        <f t="shared" si="4"/>
        <v>59236800</v>
      </c>
      <c r="G58" s="19"/>
      <c r="H58" s="13"/>
      <c r="I58" s="13"/>
      <c r="J58" s="13"/>
      <c r="K58" s="13"/>
      <c r="L58" s="13"/>
      <c r="M58" s="13"/>
      <c r="N58" s="13"/>
      <c r="O58" s="13">
        <v>59236800</v>
      </c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34" t="s">
        <v>101</v>
      </c>
    </row>
    <row r="59" spans="1:34" ht="39" thickBot="1" x14ac:dyDescent="0.25">
      <c r="A59" s="53">
        <f>A58+1</f>
        <v>24</v>
      </c>
      <c r="B59" s="54" t="s">
        <v>125</v>
      </c>
      <c r="C59" s="55" t="s">
        <v>126</v>
      </c>
      <c r="D59" s="56" t="s">
        <v>127</v>
      </c>
      <c r="E59" s="57">
        <v>1021040101</v>
      </c>
      <c r="F59" s="58">
        <f t="shared" si="4"/>
        <v>37000000</v>
      </c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23">
        <v>37000000</v>
      </c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4" t="s">
        <v>159</v>
      </c>
    </row>
    <row r="60" spans="1:34" ht="15.75" customHeight="1" thickBot="1" x14ac:dyDescent="0.25">
      <c r="A60" s="62" t="s">
        <v>128</v>
      </c>
      <c r="B60" s="63"/>
      <c r="C60" s="63"/>
      <c r="D60" s="63"/>
      <c r="E60" s="64"/>
      <c r="F60" s="45">
        <f>SUM(F7:F59)</f>
        <v>94080323653</v>
      </c>
      <c r="G60" s="29">
        <f>SUM(G7:G59)</f>
        <v>1250496000</v>
      </c>
      <c r="H60" s="29">
        <f t="shared" ref="H60:AD60" si="5">SUM(H7:H59)</f>
        <v>188215300</v>
      </c>
      <c r="I60" s="43">
        <f t="shared" si="5"/>
        <v>774693565</v>
      </c>
      <c r="J60" s="43">
        <f t="shared" si="5"/>
        <v>23278110902</v>
      </c>
      <c r="K60" s="43">
        <f>SUM(K7:K59)</f>
        <v>17116454402</v>
      </c>
      <c r="L60" s="43">
        <f>SUM(L7:L59)</f>
        <v>2357784000</v>
      </c>
      <c r="M60" s="43">
        <f t="shared" si="5"/>
        <v>773400000</v>
      </c>
      <c r="N60" s="43">
        <f t="shared" si="5"/>
        <v>2560339915</v>
      </c>
      <c r="O60" s="43">
        <f t="shared" si="5"/>
        <v>3714980000</v>
      </c>
      <c r="P60" s="43">
        <f t="shared" si="5"/>
        <v>923238352</v>
      </c>
      <c r="Q60" s="43">
        <f t="shared" si="5"/>
        <v>135635401</v>
      </c>
      <c r="R60" s="43">
        <f t="shared" si="5"/>
        <v>830087219</v>
      </c>
      <c r="S60" s="43">
        <f t="shared" si="5"/>
        <v>1111675842</v>
      </c>
      <c r="T60" s="43">
        <f t="shared" si="5"/>
        <v>185000000</v>
      </c>
      <c r="U60" s="43">
        <f t="shared" si="5"/>
        <v>127854358</v>
      </c>
      <c r="V60" s="43">
        <f t="shared" si="5"/>
        <v>9007195957</v>
      </c>
      <c r="W60" s="43">
        <f t="shared" si="5"/>
        <v>3120000000</v>
      </c>
      <c r="X60" s="43">
        <f t="shared" si="5"/>
        <v>1254708000</v>
      </c>
      <c r="Y60" s="43">
        <f t="shared" si="5"/>
        <v>618719</v>
      </c>
      <c r="Z60" s="43">
        <f>SUM(Z7:Z59)</f>
        <v>688704754</v>
      </c>
      <c r="AA60" s="43">
        <f t="shared" si="5"/>
        <v>2200000000</v>
      </c>
      <c r="AB60" s="43">
        <f t="shared" si="5"/>
        <v>22477588110</v>
      </c>
      <c r="AC60" s="43">
        <f t="shared" si="5"/>
        <v>1000</v>
      </c>
      <c r="AD60" s="43">
        <f t="shared" si="5"/>
        <v>11000</v>
      </c>
      <c r="AE60" s="43">
        <f>SUM(AE7:AE59)</f>
        <v>56035</v>
      </c>
      <c r="AF60" s="43">
        <f t="shared" ref="AF60:AG60" si="6">SUM(AF7:AF59)</f>
        <v>71224</v>
      </c>
      <c r="AG60" s="43">
        <f t="shared" si="6"/>
        <v>3403598</v>
      </c>
      <c r="AH60" s="30"/>
    </row>
  </sheetData>
  <autoFilter ref="A6:AN60"/>
  <mergeCells count="12">
    <mergeCell ref="A60:E60"/>
    <mergeCell ref="B5:B6"/>
    <mergeCell ref="C5:C6"/>
    <mergeCell ref="AH2:AH4"/>
    <mergeCell ref="A5:A6"/>
    <mergeCell ref="E5:E6"/>
    <mergeCell ref="A1:C4"/>
    <mergeCell ref="F5:F6"/>
    <mergeCell ref="AH5:AH6"/>
    <mergeCell ref="D5:D6"/>
    <mergeCell ref="G5:AD5"/>
    <mergeCell ref="D1:AG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30" fitToHeight="0" orientation="landscape" r:id="rId1"/>
  <rowBreaks count="1" manualBreakCount="1">
    <brk id="31" max="33" man="1"/>
  </rowBreaks>
  <ignoredErrors>
    <ignoredError sqref="F5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2019 PCJIC</vt:lpstr>
      <vt:lpstr>'POAI 2019 PCJIC'!Área_de_impresión</vt:lpstr>
      <vt:lpstr>'POAI 2019 PCJIC'!Títulos_a_imprimir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Margarita Maria Tamayo Arango</cp:lastModifiedBy>
  <cp:lastPrinted>2019-07-19T19:29:58Z</cp:lastPrinted>
  <dcterms:created xsi:type="dcterms:W3CDTF">2015-02-11T19:15:54Z</dcterms:created>
  <dcterms:modified xsi:type="dcterms:W3CDTF">2019-07-30T01:36:05Z</dcterms:modified>
</cp:coreProperties>
</file>