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PCJIC'!$A$6:$AN$55</definedName>
    <definedName name="_xlnm.Print_Area" localSheetId="0">'POAI 2019 PCJIC'!$A$1:$AH$55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38" i="3" l="1"/>
  <c r="F37" i="3" l="1"/>
  <c r="F36" i="3" l="1"/>
  <c r="AB24" i="3" l="1"/>
  <c r="F35" i="3" l="1"/>
  <c r="F54" i="3" l="1"/>
  <c r="F53" i="3"/>
  <c r="F51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3" i="3"/>
  <c r="R49" i="3"/>
  <c r="R55" i="3" s="1"/>
  <c r="V47" i="3"/>
  <c r="V45" i="3"/>
  <c r="V13" i="3"/>
  <c r="Z13" i="3"/>
  <c r="Z55" i="3" s="1"/>
  <c r="I55" i="3"/>
  <c r="AF55" i="3"/>
  <c r="AG55" i="3"/>
  <c r="AE55" i="3"/>
  <c r="H55" i="3"/>
  <c r="K55" i="3"/>
  <c r="L55" i="3"/>
  <c r="N55" i="3"/>
  <c r="P55" i="3"/>
  <c r="Q55" i="3"/>
  <c r="T55" i="3"/>
  <c r="U55" i="3"/>
  <c r="Y55" i="3"/>
  <c r="AA55" i="3"/>
  <c r="AC55" i="3"/>
  <c r="AD55" i="3"/>
  <c r="V55" i="3" l="1"/>
  <c r="AB20" i="3" l="1"/>
  <c r="F20" i="3" s="1"/>
  <c r="AB18" i="3"/>
  <c r="F18" i="3" s="1"/>
  <c r="O52" i="3" l="1"/>
  <c r="F52" i="3" s="1"/>
  <c r="AB15" i="3" l="1"/>
  <c r="AB14" i="3" s="1"/>
  <c r="F15" i="3" l="1"/>
  <c r="X13" i="3"/>
  <c r="F14" i="3" l="1"/>
  <c r="AB55" i="3"/>
  <c r="A8" i="3" l="1"/>
  <c r="A9" i="3" s="1"/>
  <c r="A10" i="3" s="1"/>
  <c r="A11" i="3" s="1"/>
  <c r="A12" i="3" s="1"/>
  <c r="A13" i="3" s="1"/>
  <c r="A14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J7" i="3"/>
  <c r="S42" i="3"/>
  <c r="F42" i="3" s="1"/>
  <c r="M49" i="3"/>
  <c r="G46" i="3"/>
  <c r="S41" i="3"/>
  <c r="S45" i="3"/>
  <c r="O9" i="3"/>
  <c r="O10" i="3"/>
  <c r="F10" i="3" s="1"/>
  <c r="O12" i="3"/>
  <c r="F12" i="3" s="1"/>
  <c r="O47" i="3"/>
  <c r="F47" i="3" s="1"/>
  <c r="O13" i="3"/>
  <c r="F13" i="3" s="1"/>
  <c r="O44" i="3"/>
  <c r="F44" i="3" s="1"/>
  <c r="O40" i="3"/>
  <c r="F40" i="3" s="1"/>
  <c r="O39" i="3"/>
  <c r="F39" i="3" s="1"/>
  <c r="X39" i="3"/>
  <c r="X55" i="3" s="1"/>
  <c r="W49" i="3"/>
  <c r="W48" i="3"/>
  <c r="F48" i="3" s="1"/>
  <c r="W9" i="3"/>
  <c r="O11" i="3"/>
  <c r="F11" i="3" s="1"/>
  <c r="O50" i="3"/>
  <c r="F50" i="3" s="1"/>
  <c r="O45" i="3"/>
  <c r="W55" i="3" l="1"/>
  <c r="F45" i="3"/>
  <c r="F41" i="3"/>
  <c r="S55" i="3"/>
  <c r="J55" i="3"/>
  <c r="F7" i="3"/>
  <c r="F46" i="3"/>
  <c r="G55" i="3"/>
  <c r="F9" i="3"/>
  <c r="O55" i="3"/>
  <c r="M55" i="3"/>
  <c r="F49" i="3"/>
  <c r="F55" i="3" l="1"/>
</calcChain>
</file>

<file path=xl/sharedStrings.xml><?xml version="1.0" encoding="utf-8"?>
<sst xmlns="http://schemas.openxmlformats.org/spreadsheetml/2006/main" count="245" uniqueCount="176">
  <si>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</si>
  <si>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</si>
  <si>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</si>
  <si>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</si>
  <si>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</si>
  <si>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</si>
  <si>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</si>
  <si>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</si>
  <si>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</si>
  <si>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</si>
  <si>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</si>
  <si>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</si>
  <si>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</si>
  <si>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</si>
  <si>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</si>
  <si>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</si>
  <si>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</si>
  <si>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</si>
  <si>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</si>
  <si>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</si>
  <si>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</si>
  <si>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</si>
  <si>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</si>
  <si>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</si>
  <si>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</si>
  <si>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</si>
  <si>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</si>
  <si>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</si>
  <si>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</si>
  <si>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</si>
  <si>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</si>
  <si>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</si>
  <si>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</si>
  <si>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</si>
  <si>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</si>
  <si>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</si>
  <si>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</si>
  <si>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</si>
  <si>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</si>
  <si>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</si>
  <si>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</si>
  <si>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</si>
  <si>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</si>
  <si>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</si>
  <si>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</si>
  <si>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</si>
  <si>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</si>
  <si>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</si>
  <si>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</si>
  <si>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</si>
  <si>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</si>
  <si>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</si>
  <si>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</si>
  <si>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</si>
  <si>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</si>
  <si>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</si>
  <si>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</si>
  <si>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</si>
  <si>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</si>
  <si>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</si>
  <si>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</si>
  <si>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</si>
  <si>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</si>
  <si>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</si>
  <si>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</si>
  <si>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</si>
  <si>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</si>
  <si>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</si>
  <si>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</si>
  <si>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</si>
  <si>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</si>
  <si>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</si>
  <si>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</si>
  <si>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</si>
  <si>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</si>
  <si>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</si>
  <si>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</si>
  <si>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</si>
  <si>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</si>
  <si>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</si>
  <si>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</si>
  <si>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</si>
  <si>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</si>
  <si>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</si>
  <si>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</si>
  <si>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</si>
  <si>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</si>
  <si>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</si>
  <si>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</si>
  <si>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</si>
  <si>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</si>
  <si>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</si>
  <si>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</si>
  <si>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</si>
  <si>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</si>
  <si>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</si>
  <si>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</si>
  <si>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</si>
  <si>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</si>
  <si>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</si>
  <si>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</si>
  <si>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</si>
  <si>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</si>
  <si>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</si>
  <si>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</si>
  <si>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</si>
  <si>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</si>
  <si>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</si>
  <si>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</si>
  <si>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</si>
  <si>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</si>
  <si>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</si>
  <si>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</si>
  <si>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</si>
  <si>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</si>
  <si>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</si>
  <si>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</si>
  <si>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</si>
  <si>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</si>
  <si>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</si>
  <si>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</si>
  <si>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</si>
  <si>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</si>
  <si>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</si>
  <si>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</si>
  <si>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</si>
  <si>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</si>
  <si>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</si>
  <si>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</si>
  <si>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</si>
  <si>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</si>
  <si>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</si>
  <si>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</si>
  <si>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</si>
  <si>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</si>
  <si>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</si>
  <si>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</si>
  <si>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</si>
  <si>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</si>
  <si>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</si>
  <si>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</si>
  <si>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</si>
  <si>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</si>
  <si>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</si>
  <si>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</si>
  <si>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</si>
  <si>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</si>
  <si>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</si>
  <si>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</si>
  <si>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</si>
  <si>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</si>
  <si>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</si>
  <si>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</si>
  <si>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</si>
  <si>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</si>
  <si>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</si>
  <si>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</si>
  <si>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</si>
  <si>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</si>
  <si>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</si>
  <si>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$43.707.780, según Resolución Rectoral 201905000088 del 01 de febrero de 2019
Se le trasladan recursos por $7.529.073, según Resolución Rectoral 201905000059 del 29 de enero de 2019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</si>
  <si>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</si>
  <si>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</si>
  <si>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</si>
  <si>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</si>
  <si>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</si>
  <si>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</si>
  <si>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</si>
  <si>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</si>
  <si>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</si>
  <si>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</si>
  <si>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</si>
  <si>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</si>
  <si>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</si>
  <si>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</si>
  <si>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Se le trasladan recursos por $1.500.000.000, según Resolución Rectoral 201905000444 del 18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</si>
</sst>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vertical="center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5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1"/>
      <c r="B1" s="71"/>
      <c r="C1" s="71"/>
      <c r="D1" s="79" t="s">
        <v>70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80"/>
      <c r="AH1" s="5" t="s">
        <v>64</v>
      </c>
      <c r="AI1" s="4"/>
      <c r="AJ1" s="4"/>
    </row>
    <row r="2" spans="1:36" ht="12.75" customHeight="1" x14ac:dyDescent="0.2">
      <c r="A2" s="71"/>
      <c r="B2" s="71"/>
      <c r="C2" s="71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80"/>
      <c r="AH2" s="67" t="s">
        <v>65</v>
      </c>
      <c r="AI2" s="4"/>
      <c r="AJ2" s="4"/>
    </row>
    <row r="3" spans="1:36" ht="12.75" customHeight="1" x14ac:dyDescent="0.2">
      <c r="A3" s="71"/>
      <c r="B3" s="71"/>
      <c r="C3" s="71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  <c r="AH3" s="68"/>
      <c r="AI3" s="4"/>
      <c r="AJ3" s="4"/>
    </row>
    <row r="4" spans="1:36" ht="13.5" customHeight="1" thickBot="1" x14ac:dyDescent="0.25">
      <c r="A4" s="72"/>
      <c r="B4" s="72"/>
      <c r="C4" s="72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  <c r="AH4" s="68"/>
      <c r="AI4" s="4"/>
      <c r="AJ4" s="4"/>
    </row>
    <row r="5" spans="1:36" ht="15" customHeight="1" x14ac:dyDescent="0.2">
      <c r="A5" s="69" t="s">
        <v>66</v>
      </c>
      <c r="B5" s="63" t="s">
        <v>1</v>
      </c>
      <c r="C5" s="65" t="s">
        <v>67</v>
      </c>
      <c r="D5" s="63" t="s">
        <v>2</v>
      </c>
      <c r="E5" s="63" t="s">
        <v>69</v>
      </c>
      <c r="F5" s="73" t="s">
        <v>62</v>
      </c>
      <c r="G5" s="77" t="s">
        <v>58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78"/>
      <c r="AE5" s="38"/>
      <c r="AF5" s="38"/>
      <c r="AG5" s="38"/>
      <c r="AH5" s="75" t="s">
        <v>0</v>
      </c>
    </row>
    <row r="6" spans="1:36" ht="126.75" customHeight="1" thickBot="1" x14ac:dyDescent="0.25">
      <c r="A6" s="70"/>
      <c r="B6" s="64"/>
      <c r="C6" s="66"/>
      <c r="D6" s="64"/>
      <c r="E6" s="64"/>
      <c r="F6" s="74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6"/>
    </row>
    <row r="7" spans="1:36" ht="38.25" x14ac:dyDescent="0.2">
      <c r="A7" s="46">
        <v>1</v>
      </c>
      <c r="B7" s="47" t="s">
        <v>15</v>
      </c>
      <c r="C7" s="48" t="s">
        <v>16</v>
      </c>
      <c r="D7" s="49" t="s">
        <v>17</v>
      </c>
      <c r="E7" s="50">
        <v>2051070114</v>
      </c>
      <c r="F7" s="51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2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2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2">
        <f t="shared" ref="A10:A53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2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2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2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2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4992082524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</f>
        <v>4992082524</v>
      </c>
      <c r="AC14" s="13"/>
      <c r="AD14" s="13"/>
      <c r="AE14" s="13"/>
      <c r="AF14" s="13"/>
      <c r="AG14" s="13"/>
      <c r="AH14" s="27"/>
    </row>
    <row r="15" spans="1:36" ht="38.25" x14ac:dyDescent="0.2">
      <c r="A15" s="52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2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2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78.75" x14ac:dyDescent="0.2">
      <c r="A18" s="52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51236853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</f>
        <v>51236853</v>
      </c>
      <c r="AC18" s="13"/>
      <c r="AD18" s="13"/>
      <c r="AE18" s="13"/>
      <c r="AF18" s="13"/>
      <c r="AG18" s="13"/>
      <c r="AH18" s="34" t="s">
        <v>160</v>
      </c>
    </row>
    <row r="19" spans="1:40" ht="38.25" x14ac:dyDescent="0.2">
      <c r="A19" s="52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161</v>
      </c>
    </row>
    <row r="20" spans="1:40" ht="78.75" x14ac:dyDescent="0.2">
      <c r="A20" s="52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162</v>
      </c>
    </row>
    <row r="21" spans="1:40" ht="38.25" x14ac:dyDescent="0.2">
      <c r="A21" s="52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163</v>
      </c>
    </row>
    <row r="22" spans="1:40" ht="38.25" x14ac:dyDescent="0.2">
      <c r="A22" s="52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2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2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171</v>
      </c>
    </row>
    <row r="25" spans="1:40" ht="33.75" x14ac:dyDescent="0.25">
      <c r="A25" s="52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2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164</v>
      </c>
    </row>
    <row r="27" spans="1:40" ht="38.25" x14ac:dyDescent="0.2">
      <c r="A27" s="52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2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2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2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2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2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165</v>
      </c>
    </row>
    <row r="33" spans="1:34" ht="33.75" x14ac:dyDescent="0.2">
      <c r="A33" s="52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2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38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2" t="s">
        <v>134</v>
      </c>
      <c r="B36" s="35" t="s">
        <v>166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167</v>
      </c>
    </row>
    <row r="37" spans="1:34" ht="51" x14ac:dyDescent="0.2">
      <c r="A37" s="41" t="s">
        <v>168</v>
      </c>
      <c r="B37" s="35" t="s">
        <v>169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170</v>
      </c>
    </row>
    <row r="38" spans="1:34" ht="33.75" x14ac:dyDescent="0.2">
      <c r="A38" s="41" t="s">
        <v>173</v>
      </c>
      <c r="B38" s="83" t="s">
        <v>174</v>
      </c>
      <c r="C38" s="11" t="s">
        <v>43</v>
      </c>
      <c r="D38" s="3" t="s">
        <v>45</v>
      </c>
      <c r="E38" s="9">
        <v>3161490105</v>
      </c>
      <c r="F38" s="21">
        <f t="shared" si="2"/>
        <v>1500000000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v>1500000000</v>
      </c>
      <c r="AC38" s="19"/>
      <c r="AD38" s="19"/>
      <c r="AE38" s="19"/>
      <c r="AF38" s="19"/>
      <c r="AG38" s="19"/>
      <c r="AH38" s="34" t="s">
        <v>175</v>
      </c>
    </row>
    <row r="39" spans="1:34" ht="51" x14ac:dyDescent="0.2">
      <c r="A39" s="52">
        <f>A14+1</f>
        <v>9</v>
      </c>
      <c r="B39" s="10" t="s">
        <v>31</v>
      </c>
      <c r="C39" s="11" t="s">
        <v>29</v>
      </c>
      <c r="D39" s="11" t="s">
        <v>32</v>
      </c>
      <c r="E39" s="9">
        <v>4211670131</v>
      </c>
      <c r="F39" s="21">
        <f t="shared" ref="F39:F46" si="3">SUM(G39:AG39)</f>
        <v>841357410</v>
      </c>
      <c r="G39" s="19"/>
      <c r="H39" s="13"/>
      <c r="I39" s="13"/>
      <c r="J39" s="13"/>
      <c r="K39" s="13"/>
      <c r="L39" s="13"/>
      <c r="M39" s="13"/>
      <c r="N39" s="13"/>
      <c r="O39" s="13">
        <f>120000000*1.04+20000000</f>
        <v>144800000</v>
      </c>
      <c r="P39" s="13"/>
      <c r="Q39" s="13"/>
      <c r="R39" s="13"/>
      <c r="S39" s="13"/>
      <c r="T39" s="13"/>
      <c r="U39" s="13"/>
      <c r="V39" s="13"/>
      <c r="W39" s="13"/>
      <c r="X39" s="13">
        <f>603225000*1.04</f>
        <v>627354000</v>
      </c>
      <c r="Y39" s="13"/>
      <c r="Z39" s="13">
        <v>69203410</v>
      </c>
      <c r="AA39" s="13"/>
      <c r="AB39" s="13"/>
      <c r="AC39" s="13"/>
      <c r="AD39" s="13"/>
      <c r="AE39" s="13"/>
      <c r="AF39" s="13"/>
      <c r="AG39" s="13"/>
      <c r="AH39" s="34" t="s">
        <v>152</v>
      </c>
    </row>
    <row r="40" spans="1:34" ht="38.25" x14ac:dyDescent="0.2">
      <c r="A40" s="52">
        <f t="shared" si="1"/>
        <v>10</v>
      </c>
      <c r="B40" s="10" t="s">
        <v>33</v>
      </c>
      <c r="C40" s="11" t="s">
        <v>29</v>
      </c>
      <c r="D40" s="3" t="s">
        <v>34</v>
      </c>
      <c r="E40" s="9">
        <v>4251800110</v>
      </c>
      <c r="F40" s="21">
        <f t="shared" si="3"/>
        <v>332800000</v>
      </c>
      <c r="G40" s="19"/>
      <c r="H40" s="13"/>
      <c r="I40" s="13"/>
      <c r="J40" s="13"/>
      <c r="K40" s="13"/>
      <c r="L40" s="13"/>
      <c r="M40" s="13"/>
      <c r="N40" s="13"/>
      <c r="O40" s="13">
        <f>320000000*1.04</f>
        <v>332800000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8"/>
    </row>
    <row r="41" spans="1:34" ht="38.25" x14ac:dyDescent="0.2">
      <c r="A41" s="52">
        <f t="shared" si="1"/>
        <v>11</v>
      </c>
      <c r="B41" s="10" t="s">
        <v>35</v>
      </c>
      <c r="C41" s="11" t="s">
        <v>29</v>
      </c>
      <c r="D41" s="3" t="s">
        <v>36</v>
      </c>
      <c r="E41" s="9">
        <v>2141440117</v>
      </c>
      <c r="F41" s="21">
        <f t="shared" si="3"/>
        <v>277918960.5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>
        <f>1103375842/4+2075000</f>
        <v>277918960.5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28"/>
    </row>
    <row r="42" spans="1:34" ht="25.5" x14ac:dyDescent="0.2">
      <c r="A42" s="52">
        <f t="shared" si="1"/>
        <v>12</v>
      </c>
      <c r="B42" s="10" t="s">
        <v>37</v>
      </c>
      <c r="C42" s="11" t="s">
        <v>29</v>
      </c>
      <c r="D42" s="3" t="s">
        <v>38</v>
      </c>
      <c r="E42" s="9">
        <v>4211680105</v>
      </c>
      <c r="F42" s="21">
        <f t="shared" si="3"/>
        <v>277918960.5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>
        <f>1103375842/4+2075000</f>
        <v>277918960.5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8"/>
    </row>
    <row r="43" spans="1:34" ht="63.75" x14ac:dyDescent="0.2">
      <c r="A43" s="52">
        <f t="shared" si="1"/>
        <v>13</v>
      </c>
      <c r="B43" s="15" t="s">
        <v>39</v>
      </c>
      <c r="C43" s="3" t="s">
        <v>16</v>
      </c>
      <c r="D43" s="14" t="s">
        <v>40</v>
      </c>
      <c r="E43" s="9">
        <v>2071110112</v>
      </c>
      <c r="F43" s="21">
        <f t="shared" si="3"/>
        <v>80139259</v>
      </c>
      <c r="G43" s="19"/>
      <c r="H43" s="13"/>
      <c r="I43" s="13"/>
      <c r="J43" s="13"/>
      <c r="K43" s="13"/>
      <c r="L43" s="13"/>
      <c r="M43" s="13">
        <v>50000000</v>
      </c>
      <c r="N43" s="13"/>
      <c r="O43" s="13">
        <v>30000000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>
        <v>1000</v>
      </c>
      <c r="AD43" s="13">
        <v>11000</v>
      </c>
      <c r="AE43" s="13">
        <v>56035</v>
      </c>
      <c r="AF43" s="13">
        <v>71224</v>
      </c>
      <c r="AG43" s="13"/>
      <c r="AH43" s="34" t="s">
        <v>153</v>
      </c>
    </row>
    <row r="44" spans="1:34" ht="38.25" x14ac:dyDescent="0.2">
      <c r="A44" s="52">
        <f t="shared" si="1"/>
        <v>14</v>
      </c>
      <c r="B44" s="10" t="s">
        <v>41</v>
      </c>
      <c r="C44" s="11" t="s">
        <v>16</v>
      </c>
      <c r="D44" s="14" t="s">
        <v>42</v>
      </c>
      <c r="E44" s="9">
        <v>2081161503</v>
      </c>
      <c r="F44" s="21">
        <f t="shared" si="3"/>
        <v>260283103</v>
      </c>
      <c r="G44" s="19"/>
      <c r="H44" s="13"/>
      <c r="I44" s="13"/>
      <c r="J44" s="13"/>
      <c r="K44" s="13"/>
      <c r="L44" s="13"/>
      <c r="M44" s="13"/>
      <c r="N44" s="13"/>
      <c r="O44" s="13">
        <f>100000000*1.04+40000000</f>
        <v>144000000</v>
      </c>
      <c r="P44" s="13"/>
      <c r="Q44" s="13"/>
      <c r="R44" s="13"/>
      <c r="S44" s="13"/>
      <c r="T44" s="13"/>
      <c r="U44" s="13"/>
      <c r="V44" s="13">
        <v>116283103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34" t="s">
        <v>154</v>
      </c>
    </row>
    <row r="45" spans="1:34" ht="90" x14ac:dyDescent="0.2">
      <c r="A45" s="52">
        <f t="shared" si="1"/>
        <v>15</v>
      </c>
      <c r="B45" s="10" t="s">
        <v>44</v>
      </c>
      <c r="C45" s="11" t="s">
        <v>43</v>
      </c>
      <c r="D45" s="3" t="s">
        <v>45</v>
      </c>
      <c r="E45" s="9">
        <v>3181560110</v>
      </c>
      <c r="F45" s="21">
        <f t="shared" si="3"/>
        <v>1496898791</v>
      </c>
      <c r="G45" s="19"/>
      <c r="H45" s="13"/>
      <c r="I45" s="13"/>
      <c r="J45" s="13"/>
      <c r="K45" s="13"/>
      <c r="L45" s="13"/>
      <c r="M45" s="13"/>
      <c r="N45" s="13"/>
      <c r="O45" s="13">
        <f>420000000*1.04</f>
        <v>436800000</v>
      </c>
      <c r="P45" s="13"/>
      <c r="Q45" s="13"/>
      <c r="R45" s="13"/>
      <c r="S45" s="13">
        <f>1103375842/2+4150000</f>
        <v>555837921</v>
      </c>
      <c r="T45" s="13"/>
      <c r="U45" s="13">
        <v>28093948</v>
      </c>
      <c r="V45" s="13">
        <f>448072974+28093948</f>
        <v>476166922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34" t="s">
        <v>155</v>
      </c>
    </row>
    <row r="46" spans="1:34" ht="33.75" x14ac:dyDescent="0.2">
      <c r="A46" s="52">
        <f t="shared" si="1"/>
        <v>16</v>
      </c>
      <c r="B46" s="10" t="s">
        <v>46</v>
      </c>
      <c r="C46" s="11" t="s">
        <v>43</v>
      </c>
      <c r="D46" s="3" t="s">
        <v>47</v>
      </c>
      <c r="E46" s="9">
        <v>3171540105</v>
      </c>
      <c r="F46" s="21">
        <f t="shared" si="3"/>
        <v>2213404865</v>
      </c>
      <c r="G46" s="20">
        <f>1245296000+5200000</f>
        <v>1250496000</v>
      </c>
      <c r="H46" s="16">
        <v>188215300</v>
      </c>
      <c r="I46" s="13">
        <v>774693565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34" t="s">
        <v>156</v>
      </c>
    </row>
    <row r="47" spans="1:34" ht="101.25" x14ac:dyDescent="0.2">
      <c r="A47" s="52">
        <f t="shared" si="1"/>
        <v>17</v>
      </c>
      <c r="B47" s="10" t="s">
        <v>48</v>
      </c>
      <c r="C47" s="11" t="s">
        <v>43</v>
      </c>
      <c r="D47" s="3" t="s">
        <v>49</v>
      </c>
      <c r="E47" s="9">
        <v>3151650102</v>
      </c>
      <c r="F47" s="21">
        <f>SUM(G47:AG47)</f>
        <v>3141446984</v>
      </c>
      <c r="G47" s="19"/>
      <c r="H47" s="13"/>
      <c r="I47" s="13"/>
      <c r="J47" s="13"/>
      <c r="K47" s="13"/>
      <c r="L47" s="13"/>
      <c r="M47" s="13"/>
      <c r="N47" s="13"/>
      <c r="O47" s="17">
        <f>1000000000*1.04</f>
        <v>1040000000</v>
      </c>
      <c r="P47" s="13"/>
      <c r="Q47" s="13"/>
      <c r="R47" s="13"/>
      <c r="S47" s="13"/>
      <c r="T47" s="13"/>
      <c r="U47" s="13">
        <v>92638260</v>
      </c>
      <c r="V47" s="13">
        <f>1912766866+92638260</f>
        <v>2005405126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>
        <v>3403598</v>
      </c>
      <c r="AH47" s="34" t="s">
        <v>157</v>
      </c>
    </row>
    <row r="48" spans="1:34" ht="112.5" x14ac:dyDescent="0.2">
      <c r="A48" s="52">
        <f t="shared" si="1"/>
        <v>18</v>
      </c>
      <c r="B48" s="10" t="s">
        <v>50</v>
      </c>
      <c r="C48" s="11" t="s">
        <v>43</v>
      </c>
      <c r="D48" s="3" t="s">
        <v>86</v>
      </c>
      <c r="E48" s="9">
        <v>3161490104</v>
      </c>
      <c r="F48" s="21">
        <f t="shared" ref="F48:F54" si="4">SUM(G48:AG48)</f>
        <v>6013030400</v>
      </c>
      <c r="G48" s="19"/>
      <c r="H48" s="13"/>
      <c r="I48" s="13"/>
      <c r="J48" s="13"/>
      <c r="K48" s="13"/>
      <c r="L48" s="13"/>
      <c r="M48" s="13"/>
      <c r="N48" s="13"/>
      <c r="O48" s="17"/>
      <c r="P48" s="17"/>
      <c r="Q48" s="17"/>
      <c r="R48" s="17"/>
      <c r="S48" s="13"/>
      <c r="T48" s="2"/>
      <c r="U48" s="2"/>
      <c r="V48" s="13">
        <v>2773030400</v>
      </c>
      <c r="W48" s="13">
        <f>1000000000*1.04</f>
        <v>1040000000</v>
      </c>
      <c r="X48" s="13"/>
      <c r="Y48" s="13"/>
      <c r="Z48" s="13"/>
      <c r="AA48" s="13">
        <v>2200000000</v>
      </c>
      <c r="AB48" s="13"/>
      <c r="AC48" s="13"/>
      <c r="AD48" s="13"/>
      <c r="AE48" s="13"/>
      <c r="AF48" s="13"/>
      <c r="AG48" s="13"/>
      <c r="AH48" s="34" t="s">
        <v>158</v>
      </c>
    </row>
    <row r="49" spans="1:34" ht="213.75" x14ac:dyDescent="0.2">
      <c r="A49" s="52">
        <f t="shared" si="1"/>
        <v>19</v>
      </c>
      <c r="B49" s="10" t="s">
        <v>51</v>
      </c>
      <c r="C49" s="11" t="s">
        <v>52</v>
      </c>
      <c r="D49" s="3" t="s">
        <v>53</v>
      </c>
      <c r="E49" s="9">
        <v>1031050113</v>
      </c>
      <c r="F49" s="21">
        <f t="shared" si="4"/>
        <v>7993794470</v>
      </c>
      <c r="G49" s="19"/>
      <c r="H49" s="13"/>
      <c r="I49" s="13"/>
      <c r="J49" s="13"/>
      <c r="K49" s="13"/>
      <c r="L49" s="59"/>
      <c r="M49" s="13">
        <f>600000000+23400000</f>
        <v>623400000</v>
      </c>
      <c r="N49" s="13">
        <v>2560339915</v>
      </c>
      <c r="O49" s="13"/>
      <c r="P49" s="18">
        <v>793238352</v>
      </c>
      <c r="Q49" s="18">
        <v>135635401</v>
      </c>
      <c r="R49" s="13">
        <f>657451818+135635401</f>
        <v>793087219</v>
      </c>
      <c r="S49" s="13"/>
      <c r="T49" s="13">
        <v>185000000</v>
      </c>
      <c r="U49" s="13"/>
      <c r="V49" s="13">
        <v>1863093583</v>
      </c>
      <c r="W49" s="13">
        <f>1000000000*1.04</f>
        <v>1040000000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34" t="s">
        <v>172</v>
      </c>
    </row>
    <row r="50" spans="1:34" ht="25.5" x14ac:dyDescent="0.2">
      <c r="A50" s="52">
        <f t="shared" si="1"/>
        <v>20</v>
      </c>
      <c r="B50" s="10" t="s">
        <v>54</v>
      </c>
      <c r="C50" s="11" t="s">
        <v>43</v>
      </c>
      <c r="D50" s="3" t="s">
        <v>55</v>
      </c>
      <c r="E50" s="9">
        <v>3201620105</v>
      </c>
      <c r="F50" s="21">
        <f t="shared" si="4"/>
        <v>516000000</v>
      </c>
      <c r="G50" s="19"/>
      <c r="H50" s="13"/>
      <c r="I50" s="13"/>
      <c r="J50" s="13"/>
      <c r="K50" s="13"/>
      <c r="L50" s="13"/>
      <c r="M50" s="13">
        <v>100000000</v>
      </c>
      <c r="N50" s="13"/>
      <c r="O50" s="13">
        <f>400000000*1.04</f>
        <v>416000000</v>
      </c>
      <c r="P50" s="2"/>
      <c r="Q50" s="2"/>
      <c r="R50" s="2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27"/>
    </row>
    <row r="51" spans="1:34" ht="25.5" x14ac:dyDescent="0.2">
      <c r="A51" s="52">
        <f t="shared" si="1"/>
        <v>21</v>
      </c>
      <c r="B51" s="10" t="s">
        <v>56</v>
      </c>
      <c r="C51" s="11" t="s">
        <v>43</v>
      </c>
      <c r="D51" s="3" t="s">
        <v>55</v>
      </c>
      <c r="E51" s="9">
        <v>3201620106</v>
      </c>
      <c r="F51" s="21">
        <f t="shared" si="4"/>
        <v>50000000</v>
      </c>
      <c r="G51" s="19"/>
      <c r="H51" s="13"/>
      <c r="I51" s="13"/>
      <c r="J51" s="13"/>
      <c r="K51" s="13"/>
      <c r="L51" s="13"/>
      <c r="M51" s="13"/>
      <c r="N51" s="13"/>
      <c r="O51" s="13">
        <v>50000000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8"/>
    </row>
    <row r="52" spans="1:34" ht="45" x14ac:dyDescent="0.2">
      <c r="A52" s="52">
        <f t="shared" si="1"/>
        <v>22</v>
      </c>
      <c r="B52" s="10" t="s">
        <v>57</v>
      </c>
      <c r="C52" s="11" t="s">
        <v>52</v>
      </c>
      <c r="D52" s="3" t="s">
        <v>53</v>
      </c>
      <c r="E52" s="9">
        <v>1031050114</v>
      </c>
      <c r="F52" s="21">
        <f t="shared" si="4"/>
        <v>120763200</v>
      </c>
      <c r="G52" s="19"/>
      <c r="H52" s="13"/>
      <c r="I52" s="13"/>
      <c r="J52" s="13"/>
      <c r="K52" s="13"/>
      <c r="L52" s="13"/>
      <c r="M52" s="13"/>
      <c r="N52" s="13"/>
      <c r="O52" s="13">
        <f>180000000-59236800</f>
        <v>120763200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34" t="s">
        <v>100</v>
      </c>
    </row>
    <row r="53" spans="1:34" ht="56.25" x14ac:dyDescent="0.2">
      <c r="A53" s="52">
        <f t="shared" si="1"/>
        <v>23</v>
      </c>
      <c r="B53" s="10" t="s">
        <v>97</v>
      </c>
      <c r="C53" s="11" t="s">
        <v>98</v>
      </c>
      <c r="D53" s="3" t="s">
        <v>99</v>
      </c>
      <c r="E53" s="3">
        <v>1021030101</v>
      </c>
      <c r="F53" s="21">
        <f t="shared" si="4"/>
        <v>59236800</v>
      </c>
      <c r="G53" s="19"/>
      <c r="H53" s="13"/>
      <c r="I53" s="13"/>
      <c r="J53" s="13"/>
      <c r="K53" s="13"/>
      <c r="L53" s="13"/>
      <c r="M53" s="13"/>
      <c r="N53" s="13"/>
      <c r="O53" s="13">
        <v>59236800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34" t="s">
        <v>101</v>
      </c>
    </row>
    <row r="54" spans="1:34" ht="39" thickBot="1" x14ac:dyDescent="0.25">
      <c r="A54" s="53">
        <f>A53+1</f>
        <v>24</v>
      </c>
      <c r="B54" s="54" t="s">
        <v>125</v>
      </c>
      <c r="C54" s="55" t="s">
        <v>126</v>
      </c>
      <c r="D54" s="56" t="s">
        <v>127</v>
      </c>
      <c r="E54" s="57">
        <v>1021040101</v>
      </c>
      <c r="F54" s="58">
        <f t="shared" si="4"/>
        <v>37000000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23">
        <v>37000000</v>
      </c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4" t="s">
        <v>159</v>
      </c>
    </row>
    <row r="55" spans="1:34" ht="15.75" customHeight="1" thickBot="1" x14ac:dyDescent="0.25">
      <c r="A55" s="60" t="s">
        <v>128</v>
      </c>
      <c r="B55" s="61"/>
      <c r="C55" s="61"/>
      <c r="D55" s="61"/>
      <c r="E55" s="62"/>
      <c r="F55" s="45">
        <f>SUM(F7:F54)</f>
        <v>94080323653</v>
      </c>
      <c r="G55" s="29">
        <f>SUM(G7:G54)</f>
        <v>1250496000</v>
      </c>
      <c r="H55" s="29">
        <f t="shared" ref="H55:AD55" si="5">SUM(H7:H54)</f>
        <v>188215300</v>
      </c>
      <c r="I55" s="43">
        <f t="shared" si="5"/>
        <v>774693565</v>
      </c>
      <c r="J55" s="43">
        <f t="shared" si="5"/>
        <v>23278110902</v>
      </c>
      <c r="K55" s="43">
        <f>SUM(K7:K54)</f>
        <v>17116454402</v>
      </c>
      <c r="L55" s="43">
        <f>SUM(L7:L54)</f>
        <v>2357784000</v>
      </c>
      <c r="M55" s="43">
        <f t="shared" si="5"/>
        <v>773400000</v>
      </c>
      <c r="N55" s="43">
        <f t="shared" si="5"/>
        <v>2560339915</v>
      </c>
      <c r="O55" s="43">
        <f t="shared" si="5"/>
        <v>3714980000</v>
      </c>
      <c r="P55" s="43">
        <f t="shared" si="5"/>
        <v>923238352</v>
      </c>
      <c r="Q55" s="43">
        <f t="shared" si="5"/>
        <v>135635401</v>
      </c>
      <c r="R55" s="43">
        <f t="shared" si="5"/>
        <v>830087219</v>
      </c>
      <c r="S55" s="43">
        <f t="shared" si="5"/>
        <v>1111675842</v>
      </c>
      <c r="T55" s="43">
        <f t="shared" si="5"/>
        <v>185000000</v>
      </c>
      <c r="U55" s="43">
        <f t="shared" si="5"/>
        <v>127854358</v>
      </c>
      <c r="V55" s="43">
        <f t="shared" si="5"/>
        <v>9007195957</v>
      </c>
      <c r="W55" s="43">
        <f t="shared" si="5"/>
        <v>3120000000</v>
      </c>
      <c r="X55" s="43">
        <f t="shared" si="5"/>
        <v>1254708000</v>
      </c>
      <c r="Y55" s="43">
        <f t="shared" si="5"/>
        <v>618719</v>
      </c>
      <c r="Z55" s="43">
        <f>SUM(Z7:Z54)</f>
        <v>688704754</v>
      </c>
      <c r="AA55" s="43">
        <f t="shared" si="5"/>
        <v>2200000000</v>
      </c>
      <c r="AB55" s="43">
        <f t="shared" si="5"/>
        <v>22477588110</v>
      </c>
      <c r="AC55" s="43">
        <f t="shared" si="5"/>
        <v>1000</v>
      </c>
      <c r="AD55" s="43">
        <f t="shared" si="5"/>
        <v>11000</v>
      </c>
      <c r="AE55" s="43">
        <f>SUM(AE7:AE54)</f>
        <v>56035</v>
      </c>
      <c r="AF55" s="43">
        <f t="shared" ref="AF55:AG55" si="6">SUM(AF7:AF54)</f>
        <v>71224</v>
      </c>
      <c r="AG55" s="43">
        <f t="shared" si="6"/>
        <v>3403598</v>
      </c>
      <c r="AH55" s="30"/>
    </row>
  </sheetData>
  <autoFilter ref="A6:AN55"/>
  <mergeCells count="12">
    <mergeCell ref="A55:E55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2019-06-27T21:50:13Z</cp:lastPrinted>
  <dcterms:created xsi:type="dcterms:W3CDTF">2015-02-11T19:15:54Z</dcterms:created>
  <dcterms:modified xsi:type="dcterms:W3CDTF">2019-06-27T22:00:43Z</dcterms:modified>
</cp:coreProperties>
</file>