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120" windowWidth="15600" windowHeight="8715"/>
  </bookViews>
  <sheets>
    <sheet name="POAI 2018" sheetId="3" r:id="rId1"/>
  </sheets>
  <externalReferences>
    <externalReference r:id="rId2"/>
  </externalReferences>
  <definedNames>
    <definedName name="_xlnm._FilterDatabase" localSheetId="0" hidden="1">'POAI 2018'!$A$6:$AF$62</definedName>
    <definedName name="_xlnm.Print_Area" localSheetId="0">'POAI 2018'!$A$1:$AF$62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2018'!$1:$6</definedName>
  </definedNames>
  <calcPr calcId="145621"/>
</workbook>
</file>

<file path=xl/calcChain.xml><?xml version="1.0" encoding="utf-8"?>
<calcChain xmlns="http://schemas.openxmlformats.org/spreadsheetml/2006/main">
  <c r="F44" i="3" l="1"/>
  <c r="Y38" i="3"/>
  <c r="M51" i="3" l="1"/>
  <c r="F61" i="3"/>
  <c r="F43" i="3" l="1"/>
  <c r="AE62" i="3"/>
  <c r="AD62" i="3"/>
  <c r="AC62" i="3"/>
  <c r="AB62" i="3"/>
  <c r="AA62" i="3"/>
  <c r="Z62" i="3"/>
  <c r="X62" i="3"/>
  <c r="W62" i="3"/>
  <c r="U62" i="3"/>
  <c r="T62" i="3"/>
  <c r="S62" i="3"/>
  <c r="M62" i="3"/>
  <c r="L62" i="3"/>
  <c r="I62" i="3"/>
  <c r="H62" i="3"/>
  <c r="F42" i="3" l="1"/>
  <c r="Y21" i="3" l="1"/>
  <c r="J8" i="3" l="1"/>
  <c r="J7" i="3"/>
  <c r="J62" i="3" s="1"/>
  <c r="F41" i="3" l="1"/>
  <c r="Y29" i="3"/>
  <c r="Y22" i="3"/>
  <c r="F40" i="3" l="1"/>
  <c r="O56" i="3" l="1"/>
  <c r="O62" i="3" s="1"/>
  <c r="F39" i="3" l="1"/>
  <c r="F38" i="3" l="1"/>
  <c r="F37" i="3"/>
  <c r="Y16" i="3" l="1"/>
  <c r="F35" i="3" l="1"/>
  <c r="F36" i="3"/>
  <c r="Y19" i="3" l="1"/>
  <c r="F33" i="3" l="1"/>
  <c r="F60" i="3" l="1"/>
  <c r="F59" i="3"/>
  <c r="F58" i="3"/>
  <c r="F51" i="3"/>
  <c r="F50" i="3"/>
  <c r="F49" i="3"/>
  <c r="F46" i="3"/>
  <c r="F34" i="3"/>
  <c r="F32" i="3"/>
  <c r="F31" i="3"/>
  <c r="F29" i="3"/>
  <c r="F28" i="3"/>
  <c r="F27" i="3"/>
  <c r="F25" i="3"/>
  <c r="F24" i="3"/>
  <c r="F23" i="3"/>
  <c r="F22" i="3"/>
  <c r="F21" i="3"/>
  <c r="F20" i="3"/>
  <c r="F19" i="3"/>
  <c r="F18" i="3"/>
  <c r="F17" i="3"/>
  <c r="F16" i="3"/>
  <c r="F15" i="3"/>
  <c r="F11" i="3"/>
  <c r="F10" i="3"/>
  <c r="R56" i="3" l="1"/>
  <c r="R55" i="3"/>
  <c r="F55" i="3" s="1"/>
  <c r="R54" i="3"/>
  <c r="F54" i="3" s="1"/>
  <c r="R52" i="3"/>
  <c r="R13" i="3"/>
  <c r="R62" i="3" s="1"/>
  <c r="Y26" i="3" l="1"/>
  <c r="Y14" i="3" s="1"/>
  <c r="F26" i="3" l="1"/>
  <c r="N56" i="3"/>
  <c r="Q56" i="3"/>
  <c r="F56" i="3" l="1"/>
  <c r="N62" i="3"/>
  <c r="F14" i="3"/>
  <c r="K57" i="3"/>
  <c r="F57" i="3" l="1"/>
  <c r="K62" i="3"/>
  <c r="V45" i="3"/>
  <c r="F45" i="3" s="1"/>
  <c r="Y30" i="3"/>
  <c r="Y62" i="3" s="1"/>
  <c r="V13" i="3"/>
  <c r="Q12" i="3"/>
  <c r="F12" i="3" s="1"/>
  <c r="Q9" i="3"/>
  <c r="F9" i="3" l="1"/>
  <c r="Q62" i="3"/>
  <c r="V62" i="3"/>
  <c r="F30" i="3"/>
  <c r="Q13" i="3"/>
  <c r="F13" i="3" l="1"/>
  <c r="P48" i="3"/>
  <c r="F48" i="3" s="1"/>
  <c r="A8" i="3" l="1"/>
  <c r="A10" i="3" s="1"/>
  <c r="A11" i="3" s="1"/>
  <c r="A12" i="3" s="1"/>
  <c r="A13" i="3" s="1"/>
  <c r="A14" i="3" s="1"/>
  <c r="F7" i="3" l="1"/>
  <c r="F8" i="3" l="1"/>
  <c r="A46" i="3" l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G53" i="3" l="1"/>
  <c r="P52" i="3"/>
  <c r="F52" i="3" s="1"/>
  <c r="P47" i="3"/>
  <c r="F47" i="3" l="1"/>
  <c r="P62" i="3"/>
  <c r="F53" i="3"/>
  <c r="G62" i="3"/>
  <c r="F62" i="3" l="1"/>
</calcChain>
</file>

<file path=xl/sharedStrings.xml><?xml version="1.0" encoding="utf-8"?>
<sst xmlns="http://schemas.openxmlformats.org/spreadsheetml/2006/main" count="242" uniqueCount="195">
  <si>
    <t>Proyecto Banco PCJIC</t>
  </si>
  <si>
    <t>UNIDAD EJECUTORA</t>
  </si>
  <si>
    <t>ASIGNACIÓN AÑO 2018</t>
  </si>
  <si>
    <t>Recursos FBSL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</si>
  <si>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</si>
  <si>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</si>
  <si>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</si>
  <si>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</si>
  <si>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</si>
  <si>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</si>
  <si>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</si>
  <si>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</si>
  <si>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</si>
  <si>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</si>
  <si>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</si>
  <si>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</si>
  <si>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</si>
  <si>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</si>
  <si>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</si>
  <si>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</si>
  <si>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</si>
  <si>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</si>
  <si>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</si>
  <si>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</si>
  <si>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</si>
  <si>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</si>
  <si>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</si>
  <si>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</si>
  <si>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</si>
  <si>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</si>
  <si>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</si>
  <si>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</si>
  <si>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</si>
  <si>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</si>
  <si>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</si>
  <si>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</si>
  <si>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</si>
  <si>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</si>
  <si>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Dirección de Regionalización</t>
  </si>
  <si>
    <t>Mejoramiento de los servicios de Laboratorio del Politécnico Colombiano JIC</t>
  </si>
  <si>
    <t>Coordinación de Laboratorios</t>
  </si>
  <si>
    <t>Fortalecimiento de los conocimientos y competencias de los servidores públicos del Politécnico Colombiano Jaime Isaza Cadavid (Plan de Capacitación)</t>
  </si>
  <si>
    <t>Vicerrector Administrativo</t>
  </si>
  <si>
    <t>Dirección de Gestión Humana / Coordinación Desarrollo Laboral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</si>
  <si>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</si>
  <si>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</si>
  <si>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</si>
  <si>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</si>
  <si>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</si>
  <si>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</si>
  <si>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</si>
  <si>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</si>
  <si>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</si>
  <si>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</si>
  <si>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</si>
  <si>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</si>
  <si>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</si>
  <si>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</si>
  <si>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Producción y emisión de contenidos</t>
  </si>
  <si>
    <t>Jefe Oficina Asesora de Comunicaciones</t>
  </si>
  <si>
    <t>Oficina Asesora de Comunicaciones</t>
  </si>
  <si>
    <t>FUENTES DE INVERSIÓN PROGRAMADA 2018</t>
  </si>
  <si>
    <t>Aporte MEN 2712</t>
  </si>
  <si>
    <t>C.COOPER. 44842-162-2017 FIDUPREVISORA-COLCIENCIAS</t>
  </si>
  <si>
    <t>C.COOPER. 44842-254-2016 FIDUPREVISORA-COLCIENCIAS</t>
  </si>
  <si>
    <t>C.I 47/747 CORNARE ISAGEN</t>
  </si>
  <si>
    <t>C.I. 034 MUNICIPIO RIONEGRO MEDIA TECNICA - POLI</t>
  </si>
  <si>
    <t>CN2017-0453 METRO</t>
  </si>
  <si>
    <t>C.I 4600007908 SECRETARIA HACIENDA</t>
  </si>
  <si>
    <t>C.I  CT-2017-001843 EPM - CORANTIOQUIA</t>
  </si>
  <si>
    <t>C.I CORANTIOQUIA 2017</t>
  </si>
  <si>
    <t>Aportes ordinarios departamento</t>
  </si>
  <si>
    <t>CENTRO DE COSTOS</t>
  </si>
  <si>
    <t xml:space="preserve"> 4231910235 </t>
  </si>
  <si>
    <t xml:space="preserve"> 4231910236 </t>
  </si>
  <si>
    <t>N.A.</t>
  </si>
  <si>
    <t>Nro.</t>
  </si>
  <si>
    <t>PLAN OPERATIVO ANUAL DE INVERSIONES - POAI 
VIGENCIA 2018</t>
  </si>
  <si>
    <t>Código: FPL38</t>
  </si>
  <si>
    <t>Versión: 05</t>
  </si>
  <si>
    <t>LÍDER</t>
  </si>
  <si>
    <t>OBSERVACIONES</t>
  </si>
  <si>
    <t>TOTAL POAI</t>
  </si>
  <si>
    <t>CI 46/70360/2017- MUN.MED.SEC.SUMINISTROS Y SERV</t>
  </si>
  <si>
    <t>C.I 01/2017 I.U COLEGIO MAYOR DE ANTIOQUIA</t>
  </si>
  <si>
    <t>C.I 4600006322 DE 2017 DPTO ANT. FLA</t>
  </si>
  <si>
    <t>C.I. 053-2017 UNIVERSIDAD DE ANTIOQUIA Y OTRAS INST. DE ED. SUPERIOR DEL DPTO DE ANT.</t>
  </si>
  <si>
    <t>C.I GGC N497 MINAS, CORANTIOQUIA Y POLI</t>
  </si>
  <si>
    <t>Se le trasladan recursos por $617.270.044 según Resolución Rectoral 201805000022 del 24 de enero de 2018</t>
  </si>
  <si>
    <t>Se le trasladan recursos por $20.000.000 según Resolución Rectoral 201805000022 del 24 de enero de 2018</t>
  </si>
  <si>
    <t>Se le trasladan recursos por $49.362.504 según Resolución Rectoral 201805000022 del 24 de enero de 2018</t>
  </si>
  <si>
    <t>Se le trasladan recursos por $144.000.000 según Resolución Rectoral 201805000022 del 24 de enero de 2018</t>
  </si>
  <si>
    <t>Se le trasladan recursos por $471.191.305 según Resolución Rectoral 201805000022 del 24 de enero de 2018</t>
  </si>
  <si>
    <t>C.I. 4600006458 SEC. HDA DPTAL – POLI – NICSP ETAPA 2</t>
  </si>
  <si>
    <t>CI 570 – 2016 CORNARE POLITECNICO JIC</t>
  </si>
  <si>
    <t>Aporte institucional FBSL</t>
  </si>
  <si>
    <t>C.I. 1626 de 2017 SAN ANDRÉS, PROVIDENCIA, SANTA CATALINA Y POLITÉCNICO</t>
  </si>
  <si>
    <t>Se constituyen reservas por la Fuente Administración de Convenios por valor de $16.200.000 según Resolución Rectoral 201805000025 del 24 de enero de 2018</t>
  </si>
  <si>
    <t>Se constituyen reservas por la Fuente Estampilla Poli Rionegro por valor de $10.000.000; según Resolución Rectoral 201805000025 del 24 de enero de 2018</t>
  </si>
  <si>
    <t>C.I 12-00-09-08-029-17 MUNICIPIO DE ENVIGADO - MEDIA TÉCNICA</t>
  </si>
  <si>
    <t>Se le trasladan recursos por $60.000.000 según Resolución Rectoral 201805000198 del 13 de abril de 2018</t>
  </si>
  <si>
    <t>Recursos CREE (Rendimientos 2018)</t>
  </si>
  <si>
    <t>Se le trasladan recursos por $534.234.234 según Resolución Rectoral 201805000022 del 24 de enero de 2018
Se le trasladan recursos por $275.400.000 según Resolución Rectoral 201805000201 del 13 de abril de 2018</t>
  </si>
  <si>
    <t>CREE (Reservas)</t>
  </si>
  <si>
    <t>C.I.107/2017 INDEPORTES ANTIOQUIA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</si>
  <si>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</si>
  <si>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</si>
  <si>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</si>
  <si>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</si>
  <si>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</si>
  <si>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</si>
  <si>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</si>
  <si>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</si>
  <si>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</si>
  <si>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</si>
  <si>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</si>
  <si>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</si>
  <si>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</si>
  <si>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</si>
  <si>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</si>
  <si>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</si>
  <si>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</si>
  <si>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</si>
  <si>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Se le trasladan recursos por $99.996.710 según Resolución Rectoral 201805000253 del 7 de mayo de 2018</t>
  </si>
  <si>
    <t>CREE (Balance)</t>
  </si>
  <si>
    <t>Se constituyen reservas por la Fuente CREE por valor de $338.644.938 según Resolución Rectoral 201805000025 del 24 de enero de 2018
Se adicionan recursos del balance por la Fuente CREE por valor de $861.455.684 según Decreto No. 2018070001249 del 10 de mayo de 2018</t>
  </si>
  <si>
    <t>Se adicionan recursos del balance por la Fuente CREE por valor de $214.104.940 según Decreto No. 2018070001249 del 10 de mayo de 2018</t>
  </si>
  <si>
    <t>Se constituyen reservas por la Fuente CREE por valor de $48.330.769 según Resolución Rectoral 201805000025 del 24 de enero de 2018
Se adicionan recursos del balance por la Fuente CREE por valor de $81.369.231 según Decreto No. 2018070001249 del 10 de mayo de 2018</t>
  </si>
  <si>
    <t>Se adicionan recursos del balance por la Fuente CREE por valor de $200.000.000 según Decreto No. 2018070001249 del 10 de mayo de 2018</t>
  </si>
  <si>
    <t>Se adicionan recursos del balance por la Fuente CREE por valor de $906.163.391 según Decreto No. 2018070001249 del 10 de mayo de 2018</t>
  </si>
  <si>
    <t xml:space="preserve">Excedentes de Extensión
(Balance) </t>
  </si>
  <si>
    <t>Administración de Convenios
(Balance)</t>
  </si>
  <si>
    <t>8.19</t>
  </si>
  <si>
    <t>Administración de Convenios (Balance)</t>
  </si>
  <si>
    <t>Se constituyen reservas por la Fuente Excedentes de Extensión por valor de $6.113.326; según Resolución Rectoral 201805000025 del 24 de enero de 2018
Se adicionan recursos del balance por la Fuente Excedentes de Extensión por valor de $190.885.936 según Decreto No. 2018070001459 del 31 de mayo de 2018</t>
  </si>
  <si>
    <t>Se adicionan recursos del balance por la Fuente Administración de Convenios por valor de $1.460.485.479 según Decreto No. 2018070001459 del 31 de mayo de 2018</t>
  </si>
  <si>
    <t>Estampilla Poli - Rionegro
(Balance)</t>
  </si>
  <si>
    <t>Centro de la Tecnología, Emprendimiento e Innovación 2703 
(Aporte departamental 10,200)
(Balance)</t>
  </si>
  <si>
    <t>Aporte Dptal adecuación Rionegro
(Balance)</t>
  </si>
  <si>
    <t>Aporte Dptal adecuación Apartadó
(Balance)</t>
  </si>
  <si>
    <t>Fortalecimiento de las actuales Unidades Regionales de Oriente y Urabá en términos académicos, de infraestructura de soporte y sostenibilidad.</t>
  </si>
  <si>
    <t>Recursos FBSL
(Balance)</t>
  </si>
  <si>
    <t>Se adicionan recursos del balance por la Fuente Recursos FBSL por valor de $581.572.825 según Decreto No. 2018070001459 del 31 de mayo de 2018</t>
  </si>
  <si>
    <t>Se adicionan recursos del balance por la Fuente CREE por valor de $2.102.769.604 según Decreto No. 2018070001249 del 10 de mayo de 2018
Se adicionan recursos del balance por la Fuente Centro de la Tecnología, Emprendimiento e Innovación 2703 
(Aporte departamental 10,200) por valor de $3.403.598 según Decreto No. 2018070001459 del 31 de mayo de 2018</t>
  </si>
  <si>
    <t>Estampilla Prodesarrollo de Antioquia 
(Balance)</t>
  </si>
  <si>
    <t>Se constituyen reservas por la Fuente Excedentes de Extensión por valor de $3.075.000, y por la Fuente CREE por valor de $33.408.429; según Resolución Rectoral 201805000025 del 24 de enero de 2018
Se adicionan recursos del balance por la Fuente CREE por valor de $1.330.267.404 según Decreto No. 2018070001249 del 10 de mayo de 2018
Se adicionan recursos del balance por la Fuente Excedentes de Extensión por valor de $200.074.263 según Decreto No. 2018070001459 del 31 de mayo de 2018</t>
  </si>
  <si>
    <t>8.20</t>
  </si>
  <si>
    <t>CONVENIO ASOCIACION 2018- MEN POLI</t>
  </si>
  <si>
    <t>Se adicionan recursos del balance por la Fuente Aporte Dptal adecuación Apartadó por $54.940, 
y Aporte Dptal adecuación Rionegro por $65.436; según Decreto No. 2018070001459 del 31 de mayo de 2018</t>
  </si>
  <si>
    <t>Se le trasladan recursos por $74.285.714 según Resolución Rectoral 201805000341 del 12 de junio de 2018</t>
  </si>
  <si>
    <t>8.21</t>
  </si>
  <si>
    <t>C.I.ASOCIACIÓN 0947 DE 2018 MEN, POLITECNICO JIC</t>
  </si>
  <si>
    <t>Se adicionan recursos del balance por la Fuente CREE por valor de $2.773.030.400 según Decreto No. 2018070001249 del 10 de mayo de 2018. Según comunicación No 2051070117 del 7 de mayo se cambia responsable operativo el proyecto ERP.</t>
  </si>
  <si>
    <t>Se le trasladan recursos por $181.600.000 según Resolución Rectoral 201805000406 del 09 de julio de 2018</t>
  </si>
  <si>
    <t>Se distribuyen recursos por $1.836.058.087 en Convenios según Resolución Rectoral 201805000022 del 24 de enero de 2018.
Se distribuyen recursos en Convenios según observación en cada uno de ellos.</t>
  </si>
  <si>
    <t>Se le trasladan recursos por $75.095.452 según Resolución Rectoral 201805000466 del 31 de julio de 2018</t>
  </si>
  <si>
    <t>Se le trasladan recursos por $38.834.951 según Resolución Rectoral 201805000466 del 31 de julio de 2018</t>
  </si>
  <si>
    <t>8.22</t>
  </si>
  <si>
    <t>C.I. 162 DE 2018, Municipio de Rionegro y el Politécnico JIC</t>
  </si>
  <si>
    <t>Se le trasladan recursos por $147.015.104 según Resolución Rectoral 201805000466 del 31 de julio de 2018</t>
  </si>
  <si>
    <t>Contrato 460008329 FLA - POLITÉCNICO JIC</t>
  </si>
  <si>
    <t>Se le trasladan recursos por $555.762.912 según Resolución Rectoral 201805000484 del 06 de agosto de 2018</t>
  </si>
  <si>
    <t>8.23</t>
  </si>
  <si>
    <t>8.24</t>
  </si>
  <si>
    <t>Contrato 460008328 FLA - POLITÉCNICO JIC</t>
  </si>
  <si>
    <t>C.I 4600076694-2018 Municipio de Medellín – Politécnico JIC</t>
  </si>
  <si>
    <t>Se le trasladan recursos por $364.815.929 según Resolución Rectoral 201805000502 del 09 de agosto de 2018</t>
  </si>
  <si>
    <t>8.25</t>
  </si>
  <si>
    <t>Se constituyen reservas por la Fuente Estampilla Prodesarrollo por valor de $431.084.305, y por la Fuente CREE por valor de $432.029.094; según Resolución Rectoral 201805000025 del 24 de enero de 2018
Se adicionan recursos del balance por la Fuente CREE por valor de $1.907.766.098 según Decreto No. 2018070001249 del 10 de mayo de 2018
Se adicionan recursos del balance por la Fuente Estampilla Prodesarrollo por valor de $433.673.243 y Estampilla Poli Rionegro por valor de $672.240.543; según Decreto No. 2018070001459 del 31 de mayo de 2018
Se adicionan recursos del balance por la Fuente Estampilla Prodesarrollo por valor de $557.377.920; según Decreto No. 2018070002272 del 16 de agosto de 2018</t>
  </si>
  <si>
    <t>8.26</t>
  </si>
  <si>
    <t>Se le trasladan recursos por $1.227.272.728 según Resolución Rectoral 201805000571 del 05 de septiembre de 2018</t>
  </si>
  <si>
    <t>8.27</t>
  </si>
  <si>
    <t>C.I 4600008542 SEC. PART. CIUDADANA POLITECNICO JIC</t>
  </si>
  <si>
    <t>Se le trasladan recursos por $1.500.000.000 según Resolución Rectoral 201805000569 del 04 de septiembre de 2018 del Proyecto "Mejoramiento del acceso equitativo y permanencia en la educación técnica tecnológica y profesional en el Politécnico Colombiano Jaime Isaza Cadavid"</t>
  </si>
  <si>
    <t>Se trasladan recursos por $1.500.000.000 según Resolución Rectoral 201805000569 del 04 de septiembre de 2018 para el Proyecto "Fortalecimiento de la educación superior en el Politécnico Colombiano JIC".</t>
  </si>
  <si>
    <t>8.28</t>
  </si>
  <si>
    <t>C.I 4600008572 DE 2018 FLA - Politécnico Colombiano JIC</t>
  </si>
  <si>
    <t>Se le trasladan recursos por $114.129.000 según Resolución Rectoral 201805000679 del 03 de octubre de 2018</t>
  </si>
  <si>
    <t>Se le trasladan recursos por $65.977.203 según Resolución Rectoral 201805000544 del 28 de agosto de 2018
Se le trasladan recursos por $272.727.273 según Resolución Rectoral 201805000632 del 20 de septiembre de 2018</t>
  </si>
  <si>
    <t>Se le trasladan recursos por $20.000.000 según Resolución Rectoral 201805000632 del 20 de septiembre de 2018</t>
  </si>
  <si>
    <t>Se le trasladan recursos por $270.743.650 según Resolución Rectoral 201805000032 del 26 de enero de 2018
Se le trasladan recursos por $50.347.757 según Resolución Rectoral 201805000484 del 06 de agosto de 2018
Se le trasladan recursos por $9.432.901 según Resolución Rectoral 201805000632 del 20 de septiembre de 2018</t>
  </si>
  <si>
    <t>Se le trasladan recursos por $957.656.414 según Resolución Rectoral 201805000632 del 20 de septiembre de 2018</t>
  </si>
  <si>
    <t>C.I 4600008508 Sec. de Agricultura Departamental - Politécnico JIC</t>
  </si>
  <si>
    <t>Actualización Normativa</t>
  </si>
  <si>
    <t>Secretaría General</t>
  </si>
  <si>
    <t>Oficina Asesora Jurídica</t>
  </si>
  <si>
    <t>C.I 1215 de 2018 Área Metropolitana V de A. - Politécnico JIC</t>
  </si>
  <si>
    <t>8.29</t>
  </si>
  <si>
    <t>Se le trasladan recursos por $97.184.370 según Resolución Rectoral 201805000785 del 01 de noviembre de 2018</t>
  </si>
  <si>
    <t>Se le trasladan recursos por $1.868.268.701 según Resolución Rectoral 201805000484 del 06 de agosto de 2018
Se le trasladan recursos por $911.326.000 según Resolución Rectoral 201805000820 del 13 de noviembre de 2018</t>
  </si>
  <si>
    <t>8.30</t>
  </si>
  <si>
    <t>C.I. 3017481 de 2018 ECOPETROL - Politécnico Colombiano JIC</t>
  </si>
  <si>
    <t>Se le trasladan recursos por $29.500.000 según Resolución Rectoral 201805000820 del 13 de noviembre de 2018</t>
  </si>
  <si>
    <t>Se le trasladan $19.995.518, fuente Estampilla Poli, al Proyecto "Actualización Normativa", según Resoluciión Rectoral 201805000821 del 13 de noviembre de 2018</t>
  </si>
  <si>
    <t>Se le trasladan $19.995.518, fuente Estampilla Poli, del Proyecto "Fortalecimiento de los conocimientos y competencias de los servidores públicos del Politécnico Colombiano Jaime Isaza Cadavid (Plan de Capacitación)", según Resoluciión Rectoral 201805000821 del 13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</si>
</sst>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_);[Red]\(&quot;$&quot;\ #,##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&quot;$&quot;\ * #,##0_ ;_ &quot;$&quot;\ * \-#,##0_ ;_ &quot;$&quot;\ * &quot;-&quot;??_ ;_ @_ "/>
    <numFmt numFmtId="165" formatCode="_(&quot;$&quot;\ * #,##0_);_(&quot;$&quot;\ * \(#,##0\);_(&quot;$&quot;\ * &quot;-&quot;??_);_(@_)"/>
    <numFmt numFmtId="166" formatCode="_ [$€-2]\ * #,##0.00_ ;_ [$€-2]\ * \-#,##0.00_ ;_ [$€-2]\ * &quot;-&quot;??_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/>
    <xf numFmtId="0" fontId="3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3"/>
    <xf numFmtId="0" fontId="1" fillId="0" borderId="1" xfId="3" applyFont="1" applyFill="1" applyBorder="1"/>
    <xf numFmtId="0" fontId="1" fillId="0" borderId="2" xfId="3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0" fontId="1" fillId="0" borderId="3" xfId="13" applyNumberFormat="1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justify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165" fontId="1" fillId="0" borderId="1" xfId="4" applyNumberFormat="1" applyFont="1" applyFill="1" applyBorder="1" applyAlignment="1">
      <alignment horizontal="center" vertical="center"/>
    </xf>
    <xf numFmtId="0" fontId="11" fillId="0" borderId="1" xfId="13" applyNumberFormat="1" applyFont="1" applyFill="1" applyBorder="1" applyAlignment="1">
      <alignment horizontal="center" vertical="center" wrapText="1"/>
    </xf>
    <xf numFmtId="6" fontId="1" fillId="0" borderId="1" xfId="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3" applyNumberFormat="1" applyFont="1" applyFill="1" applyBorder="1" applyAlignment="1">
      <alignment horizontal="justify" vertical="top" wrapText="1"/>
    </xf>
    <xf numFmtId="165" fontId="1" fillId="0" borderId="1" xfId="4" applyNumberFormat="1" applyFont="1" applyFill="1" applyBorder="1" applyAlignment="1">
      <alignment horizontal="center" vertical="center" wrapText="1"/>
    </xf>
    <xf numFmtId="49" fontId="1" fillId="0" borderId="3" xfId="3" applyNumberFormat="1" applyFont="1" applyFill="1" applyBorder="1" applyAlignment="1">
      <alignment horizontal="justify" vertical="center" wrapText="1"/>
    </xf>
    <xf numFmtId="49" fontId="1" fillId="0" borderId="3" xfId="3" applyNumberFormat="1" applyFont="1" applyFill="1" applyBorder="1" applyAlignment="1">
      <alignment horizontal="center" vertical="center" wrapText="1"/>
    </xf>
    <xf numFmtId="164" fontId="1" fillId="0" borderId="3" xfId="4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wrapText="1"/>
    </xf>
    <xf numFmtId="0" fontId="1" fillId="0" borderId="0" xfId="3" applyAlignment="1">
      <alignment wrapText="1"/>
    </xf>
    <xf numFmtId="165" fontId="1" fillId="0" borderId="6" xfId="4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165" fontId="1" fillId="0" borderId="16" xfId="4" applyNumberFormat="1" applyFont="1" applyFill="1" applyBorder="1" applyAlignment="1">
      <alignment horizontal="center" vertical="center"/>
    </xf>
    <xf numFmtId="165" fontId="1" fillId="0" borderId="9" xfId="4" applyNumberFormat="1" applyFont="1" applyFill="1" applyBorder="1" applyAlignment="1">
      <alignment horizontal="center" vertical="center"/>
    </xf>
    <xf numFmtId="165" fontId="1" fillId="0" borderId="17" xfId="4" applyNumberFormat="1" applyFont="1" applyFill="1" applyBorder="1" applyAlignment="1">
      <alignment horizontal="center" vertical="center"/>
    </xf>
    <xf numFmtId="165" fontId="1" fillId="0" borderId="19" xfId="4" applyNumberFormat="1" applyFont="1" applyFill="1" applyBorder="1" applyAlignment="1">
      <alignment horizontal="center" vertical="center"/>
    </xf>
    <xf numFmtId="165" fontId="1" fillId="0" borderId="20" xfId="4" applyNumberFormat="1" applyFont="1" applyFill="1" applyBorder="1" applyAlignment="1">
      <alignment horizontal="center" vertical="center"/>
    </xf>
    <xf numFmtId="165" fontId="1" fillId="0" borderId="20" xfId="4" applyNumberFormat="1" applyFont="1" applyFill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center" vertical="center" wrapText="1"/>
    </xf>
    <xf numFmtId="0" fontId="14" fillId="2" borderId="13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5" fillId="0" borderId="0" xfId="0" applyFont="1"/>
    <xf numFmtId="49" fontId="16" fillId="0" borderId="11" xfId="4" applyNumberFormat="1" applyFont="1" applyFill="1" applyBorder="1" applyAlignment="1">
      <alignment horizontal="center" vertical="center" wrapText="1"/>
    </xf>
    <xf numFmtId="0" fontId="16" fillId="0" borderId="11" xfId="4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justify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4" fontId="1" fillId="0" borderId="9" xfId="4" applyNumberFormat="1" applyFont="1" applyFill="1" applyBorder="1" applyAlignment="1">
      <alignment horizontal="center" vertical="center"/>
    </xf>
    <xf numFmtId="44" fontId="1" fillId="0" borderId="1" xfId="4" applyNumberFormat="1" applyFont="1" applyFill="1" applyBorder="1" applyAlignment="1">
      <alignment horizontal="center" vertical="center"/>
    </xf>
    <xf numFmtId="44" fontId="1" fillId="0" borderId="1" xfId="3" applyNumberFormat="1" applyFont="1" applyFill="1" applyBorder="1"/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165" fontId="1" fillId="0" borderId="4" xfId="4" applyNumberFormat="1" applyFont="1" applyFill="1" applyBorder="1" applyAlignment="1">
      <alignment horizontal="center" vertical="center"/>
    </xf>
    <xf numFmtId="49" fontId="16" fillId="0" borderId="18" xfId="4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23" xfId="0" applyFont="1" applyFill="1" applyBorder="1" applyAlignment="1" applyProtection="1">
      <alignment vertical="center"/>
      <protection locked="0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25" xfId="3" applyNumberFormat="1" applyFont="1" applyFill="1" applyBorder="1" applyAlignment="1">
      <alignment horizontal="center" vertical="center" wrapText="1"/>
    </xf>
    <xf numFmtId="165" fontId="1" fillId="0" borderId="26" xfId="4" applyNumberFormat="1" applyFont="1" applyFill="1" applyBorder="1" applyAlignment="1">
      <alignment horizontal="center" vertical="center"/>
    </xf>
    <xf numFmtId="165" fontId="1" fillId="0" borderId="8" xfId="4" applyNumberFormat="1" applyFont="1" applyFill="1" applyBorder="1" applyAlignment="1">
      <alignment horizontal="center" vertical="center"/>
    </xf>
    <xf numFmtId="165" fontId="1" fillId="0" borderId="22" xfId="4" applyNumberFormat="1" applyFont="1" applyFill="1" applyBorder="1" applyAlignment="1">
      <alignment horizontal="center" vertical="center"/>
    </xf>
    <xf numFmtId="44" fontId="1" fillId="0" borderId="8" xfId="4" applyNumberFormat="1" applyFont="1" applyFill="1" applyBorder="1" applyAlignment="1">
      <alignment horizontal="center" vertical="center"/>
    </xf>
    <xf numFmtId="0" fontId="1" fillId="0" borderId="28" xfId="3" applyFont="1" applyFill="1" applyBorder="1" applyAlignment="1">
      <alignment horizontal="center" vertical="center"/>
    </xf>
    <xf numFmtId="49" fontId="1" fillId="0" borderId="25" xfId="3" applyNumberFormat="1" applyFont="1" applyFill="1" applyBorder="1" applyAlignment="1">
      <alignment horizontal="justify" vertical="center" wrapText="1"/>
    </xf>
    <xf numFmtId="0" fontId="1" fillId="0" borderId="25" xfId="3" applyFont="1" applyFill="1" applyBorder="1" applyAlignment="1">
      <alignment horizontal="center" vertical="center" wrapText="1"/>
    </xf>
    <xf numFmtId="165" fontId="10" fillId="0" borderId="33" xfId="3" applyNumberFormat="1" applyFont="1" applyFill="1" applyBorder="1" applyAlignment="1">
      <alignment horizontal="center" vertical="center"/>
    </xf>
    <xf numFmtId="165" fontId="10" fillId="0" borderId="34" xfId="3" applyNumberFormat="1" applyFont="1" applyFill="1" applyBorder="1" applyAlignment="1">
      <alignment horizontal="center" vertical="center"/>
    </xf>
    <xf numFmtId="165" fontId="10" fillId="0" borderId="27" xfId="3" applyNumberFormat="1" applyFont="1" applyFill="1" applyBorder="1" applyAlignment="1">
      <alignment horizontal="center" vertical="center"/>
    </xf>
    <xf numFmtId="165" fontId="1" fillId="0" borderId="29" xfId="4" applyNumberFormat="1" applyFont="1" applyFill="1" applyBorder="1" applyAlignment="1">
      <alignment horizontal="center" vertical="center"/>
    </xf>
    <xf numFmtId="44" fontId="10" fillId="0" borderId="34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8" fillId="2" borderId="22" xfId="3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right" vertical="center"/>
      <protection locked="0"/>
    </xf>
    <xf numFmtId="0" fontId="7" fillId="0" borderId="25" xfId="0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right" vertical="center"/>
      <protection locked="0"/>
    </xf>
    <xf numFmtId="49" fontId="1" fillId="0" borderId="1" xfId="3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8" xfId="3" applyNumberFormat="1" applyFont="1" applyFill="1" applyBorder="1" applyAlignment="1">
      <alignment horizontal="center" vertical="center" wrapText="1"/>
    </xf>
    <xf numFmtId="49" fontId="1" fillId="0" borderId="25" xfId="3" applyNumberFormat="1" applyFont="1" applyFill="1" applyBorder="1" applyAlignment="1">
      <alignment horizontal="center" vertical="center" wrapText="1"/>
    </xf>
    <xf numFmtId="49" fontId="1" fillId="0" borderId="9" xfId="3" applyNumberFormat="1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2" xfId="4"/>
    <cellStyle name="Moneda 2 2" xfId="14"/>
    <cellStyle name="Moneda 3" xfId="13"/>
    <cellStyle name="Moneda 4" xfId="15"/>
    <cellStyle name="Normal" xfId="0" builtinId="0"/>
    <cellStyle name="Normal 14" xfId="3"/>
    <cellStyle name="Normal 2" xfId="2"/>
    <cellStyle name="Normal 2 2" xfId="1"/>
    <cellStyle name="Normal 2 3" xfId="8"/>
    <cellStyle name="Normal 3" xfId="9"/>
    <cellStyle name="Normal 4" xfId="11"/>
    <cellStyle name="Normal 5" xfId="10"/>
    <cellStyle name="Porcentaje 2" xfId="12"/>
    <cellStyle name="Porcentual 2" xfId="16"/>
    <cellStyle name="Porcentual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0</xdr:rowOff>
    </xdr:from>
    <xdr:to>
      <xdr:col>1</xdr:col>
      <xdr:colOff>1809750</xdr:colOff>
      <xdr:row>3</xdr:row>
      <xdr:rowOff>95250</xdr:rowOff>
    </xdr:to>
    <xdr:pic>
      <xdr:nvPicPr>
        <xdr:cNvPr id="2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Presupuesto-POLITECNICO/0%20PRESUPUESTO%202017/0%20Proyecto%20de%20Presupuesto%202018/POAI%202018%20V2%20-%20INICIAL%20-%20AJUSTES%20COMIT&#201;%20RECTORAL%20-%20PARA%20ENV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18"/>
      <sheetName val="TECHOS 2018"/>
    </sheetNames>
    <sheetDataSet>
      <sheetData sheetId="0" refreshError="1"/>
      <sheetData sheetId="1" refreshError="1">
        <row r="5">
          <cell r="B5">
            <v>958865688.20000005</v>
          </cell>
        </row>
        <row r="6">
          <cell r="B6">
            <v>1031000000</v>
          </cell>
        </row>
        <row r="7">
          <cell r="B7">
            <v>1206450000</v>
          </cell>
        </row>
        <row r="8">
          <cell r="B8">
            <v>1134410000</v>
          </cell>
        </row>
        <row r="18">
          <cell r="B18">
            <v>17235000000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2"/>
  <sheetViews>
    <sheetView tabSelected="1" zoomScaleNormal="100" workbookViewId="0">
      <selection sqref="A1:C4"/>
    </sheetView>
  </sheetViews>
  <sheetFormatPr baseColWidth="10" defaultRowHeight="12.75" x14ac:dyDescent="0.2"/>
  <cols>
    <col min="1" max="1" width="6.140625" style="1" customWidth="1"/>
    <col min="2" max="2" width="28.5703125" style="1" customWidth="1"/>
    <col min="3" max="3" width="14.7109375" style="22" customWidth="1"/>
    <col min="4" max="4" width="15" style="22" customWidth="1"/>
    <col min="5" max="5" width="12.140625" style="1" customWidth="1"/>
    <col min="6" max="6" width="17.7109375" style="1" customWidth="1"/>
    <col min="7" max="7" width="15.140625" style="1" customWidth="1"/>
    <col min="8" max="8" width="17.5703125" style="1" customWidth="1"/>
    <col min="9" max="9" width="14.140625" style="1" customWidth="1"/>
    <col min="10" max="10" width="16.5703125" style="1" customWidth="1"/>
    <col min="11" max="12" width="14.140625" style="1" customWidth="1"/>
    <col min="13" max="13" width="15.140625" style="1" customWidth="1"/>
    <col min="14" max="15" width="15.28515625" style="1" customWidth="1"/>
    <col min="16" max="16" width="15.42578125" style="1" customWidth="1"/>
    <col min="17" max="17" width="14.5703125" style="1" customWidth="1"/>
    <col min="18" max="18" width="20.42578125" style="1" customWidth="1"/>
    <col min="19" max="19" width="14.28515625" style="1" customWidth="1"/>
    <col min="20" max="21" width="15.28515625" style="1" customWidth="1"/>
    <col min="22" max="23" width="15.42578125" style="1" customWidth="1"/>
    <col min="24" max="24" width="15.140625" style="1" customWidth="1"/>
    <col min="25" max="26" width="16.28515625" style="1" customWidth="1"/>
    <col min="27" max="27" width="9.7109375" style="1" customWidth="1"/>
    <col min="28" max="30" width="10.42578125" style="1" customWidth="1"/>
    <col min="31" max="31" width="12.5703125" style="1" customWidth="1"/>
    <col min="32" max="32" width="32.85546875" style="1" customWidth="1"/>
    <col min="33" max="266" width="11.42578125" style="1"/>
    <col min="267" max="268" width="0" style="1" hidden="1" customWidth="1"/>
    <col min="269" max="269" width="29.5703125" style="1" bestFit="1" customWidth="1"/>
    <col min="270" max="270" width="28.5703125" style="1" customWidth="1"/>
    <col min="271" max="272" width="0" style="1" hidden="1" customWidth="1"/>
    <col min="273" max="273" width="21.85546875" style="1" bestFit="1" customWidth="1"/>
    <col min="274" max="274" width="19.28515625" style="1" bestFit="1" customWidth="1"/>
    <col min="275" max="275" width="16.42578125" style="1" bestFit="1" customWidth="1"/>
    <col min="276" max="276" width="22.85546875" style="1" bestFit="1" customWidth="1"/>
    <col min="277" max="277" width="18.5703125" style="1" customWidth="1"/>
    <col min="278" max="278" width="18.5703125" style="1" bestFit="1" customWidth="1"/>
    <col min="279" max="279" width="17.140625" style="1" customWidth="1"/>
    <col min="280" max="280" width="18.85546875" style="1" bestFit="1" customWidth="1"/>
    <col min="281" max="281" width="19" style="1" customWidth="1"/>
    <col min="282" max="282" width="24.42578125" style="1" bestFit="1" customWidth="1"/>
    <col min="283" max="283" width="18.7109375" style="1" bestFit="1" customWidth="1"/>
    <col min="284" max="284" width="18.5703125" style="1" bestFit="1" customWidth="1"/>
    <col min="285" max="285" width="22" style="1" bestFit="1" customWidth="1"/>
    <col min="286" max="286" width="9.28515625" style="1" bestFit="1" customWidth="1"/>
    <col min="287" max="287" width="12.140625" style="1" bestFit="1" customWidth="1"/>
    <col min="288" max="288" width="15.7109375" style="1" bestFit="1" customWidth="1"/>
    <col min="289" max="522" width="11.42578125" style="1"/>
    <col min="523" max="524" width="0" style="1" hidden="1" customWidth="1"/>
    <col min="525" max="525" width="29.5703125" style="1" bestFit="1" customWidth="1"/>
    <col min="526" max="526" width="28.5703125" style="1" customWidth="1"/>
    <col min="527" max="528" width="0" style="1" hidden="1" customWidth="1"/>
    <col min="529" max="529" width="21.85546875" style="1" bestFit="1" customWidth="1"/>
    <col min="530" max="530" width="19.28515625" style="1" bestFit="1" customWidth="1"/>
    <col min="531" max="531" width="16.42578125" style="1" bestFit="1" customWidth="1"/>
    <col min="532" max="532" width="22.85546875" style="1" bestFit="1" customWidth="1"/>
    <col min="533" max="533" width="18.5703125" style="1" customWidth="1"/>
    <col min="534" max="534" width="18.5703125" style="1" bestFit="1" customWidth="1"/>
    <col min="535" max="535" width="17.140625" style="1" customWidth="1"/>
    <col min="536" max="536" width="18.85546875" style="1" bestFit="1" customWidth="1"/>
    <col min="537" max="537" width="19" style="1" customWidth="1"/>
    <col min="538" max="538" width="24.42578125" style="1" bestFit="1" customWidth="1"/>
    <col min="539" max="539" width="18.7109375" style="1" bestFit="1" customWidth="1"/>
    <col min="540" max="540" width="18.5703125" style="1" bestFit="1" customWidth="1"/>
    <col min="541" max="541" width="22" style="1" bestFit="1" customWidth="1"/>
    <col min="542" max="542" width="9.28515625" style="1" bestFit="1" customWidth="1"/>
    <col min="543" max="543" width="12.140625" style="1" bestFit="1" customWidth="1"/>
    <col min="544" max="544" width="15.7109375" style="1" bestFit="1" customWidth="1"/>
    <col min="545" max="778" width="11.42578125" style="1"/>
    <col min="779" max="780" width="0" style="1" hidden="1" customWidth="1"/>
    <col min="781" max="781" width="29.5703125" style="1" bestFit="1" customWidth="1"/>
    <col min="782" max="782" width="28.5703125" style="1" customWidth="1"/>
    <col min="783" max="784" width="0" style="1" hidden="1" customWidth="1"/>
    <col min="785" max="785" width="21.85546875" style="1" bestFit="1" customWidth="1"/>
    <col min="786" max="786" width="19.28515625" style="1" bestFit="1" customWidth="1"/>
    <col min="787" max="787" width="16.42578125" style="1" bestFit="1" customWidth="1"/>
    <col min="788" max="788" width="22.85546875" style="1" bestFit="1" customWidth="1"/>
    <col min="789" max="789" width="18.5703125" style="1" customWidth="1"/>
    <col min="790" max="790" width="18.5703125" style="1" bestFit="1" customWidth="1"/>
    <col min="791" max="791" width="17.140625" style="1" customWidth="1"/>
    <col min="792" max="792" width="18.85546875" style="1" bestFit="1" customWidth="1"/>
    <col min="793" max="793" width="19" style="1" customWidth="1"/>
    <col min="794" max="794" width="24.42578125" style="1" bestFit="1" customWidth="1"/>
    <col min="795" max="795" width="18.7109375" style="1" bestFit="1" customWidth="1"/>
    <col min="796" max="796" width="18.5703125" style="1" bestFit="1" customWidth="1"/>
    <col min="797" max="797" width="22" style="1" bestFit="1" customWidth="1"/>
    <col min="798" max="798" width="9.28515625" style="1" bestFit="1" customWidth="1"/>
    <col min="799" max="799" width="12.140625" style="1" bestFit="1" customWidth="1"/>
    <col min="800" max="800" width="15.7109375" style="1" bestFit="1" customWidth="1"/>
    <col min="801" max="1034" width="11.42578125" style="1"/>
    <col min="1035" max="1036" width="0" style="1" hidden="1" customWidth="1"/>
    <col min="1037" max="1037" width="29.5703125" style="1" bestFit="1" customWidth="1"/>
    <col min="1038" max="1038" width="28.5703125" style="1" customWidth="1"/>
    <col min="1039" max="1040" width="0" style="1" hidden="1" customWidth="1"/>
    <col min="1041" max="1041" width="21.85546875" style="1" bestFit="1" customWidth="1"/>
    <col min="1042" max="1042" width="19.28515625" style="1" bestFit="1" customWidth="1"/>
    <col min="1043" max="1043" width="16.42578125" style="1" bestFit="1" customWidth="1"/>
    <col min="1044" max="1044" width="22.85546875" style="1" bestFit="1" customWidth="1"/>
    <col min="1045" max="1045" width="18.5703125" style="1" customWidth="1"/>
    <col min="1046" max="1046" width="18.5703125" style="1" bestFit="1" customWidth="1"/>
    <col min="1047" max="1047" width="17.140625" style="1" customWidth="1"/>
    <col min="1048" max="1048" width="18.85546875" style="1" bestFit="1" customWidth="1"/>
    <col min="1049" max="1049" width="19" style="1" customWidth="1"/>
    <col min="1050" max="1050" width="24.42578125" style="1" bestFit="1" customWidth="1"/>
    <col min="1051" max="1051" width="18.7109375" style="1" bestFit="1" customWidth="1"/>
    <col min="1052" max="1052" width="18.5703125" style="1" bestFit="1" customWidth="1"/>
    <col min="1053" max="1053" width="22" style="1" bestFit="1" customWidth="1"/>
    <col min="1054" max="1054" width="9.28515625" style="1" bestFit="1" customWidth="1"/>
    <col min="1055" max="1055" width="12.140625" style="1" bestFit="1" customWidth="1"/>
    <col min="1056" max="1056" width="15.7109375" style="1" bestFit="1" customWidth="1"/>
    <col min="1057" max="1290" width="11.42578125" style="1"/>
    <col min="1291" max="1292" width="0" style="1" hidden="1" customWidth="1"/>
    <col min="1293" max="1293" width="29.5703125" style="1" bestFit="1" customWidth="1"/>
    <col min="1294" max="1294" width="28.5703125" style="1" customWidth="1"/>
    <col min="1295" max="1296" width="0" style="1" hidden="1" customWidth="1"/>
    <col min="1297" max="1297" width="21.85546875" style="1" bestFit="1" customWidth="1"/>
    <col min="1298" max="1298" width="19.28515625" style="1" bestFit="1" customWidth="1"/>
    <col min="1299" max="1299" width="16.42578125" style="1" bestFit="1" customWidth="1"/>
    <col min="1300" max="1300" width="22.85546875" style="1" bestFit="1" customWidth="1"/>
    <col min="1301" max="1301" width="18.5703125" style="1" customWidth="1"/>
    <col min="1302" max="1302" width="18.5703125" style="1" bestFit="1" customWidth="1"/>
    <col min="1303" max="1303" width="17.140625" style="1" customWidth="1"/>
    <col min="1304" max="1304" width="18.85546875" style="1" bestFit="1" customWidth="1"/>
    <col min="1305" max="1305" width="19" style="1" customWidth="1"/>
    <col min="1306" max="1306" width="24.42578125" style="1" bestFit="1" customWidth="1"/>
    <col min="1307" max="1307" width="18.7109375" style="1" bestFit="1" customWidth="1"/>
    <col min="1308" max="1308" width="18.5703125" style="1" bestFit="1" customWidth="1"/>
    <col min="1309" max="1309" width="22" style="1" bestFit="1" customWidth="1"/>
    <col min="1310" max="1310" width="9.28515625" style="1" bestFit="1" customWidth="1"/>
    <col min="1311" max="1311" width="12.140625" style="1" bestFit="1" customWidth="1"/>
    <col min="1312" max="1312" width="15.7109375" style="1" bestFit="1" customWidth="1"/>
    <col min="1313" max="1546" width="11.42578125" style="1"/>
    <col min="1547" max="1548" width="0" style="1" hidden="1" customWidth="1"/>
    <col min="1549" max="1549" width="29.5703125" style="1" bestFit="1" customWidth="1"/>
    <col min="1550" max="1550" width="28.5703125" style="1" customWidth="1"/>
    <col min="1551" max="1552" width="0" style="1" hidden="1" customWidth="1"/>
    <col min="1553" max="1553" width="21.85546875" style="1" bestFit="1" customWidth="1"/>
    <col min="1554" max="1554" width="19.28515625" style="1" bestFit="1" customWidth="1"/>
    <col min="1555" max="1555" width="16.42578125" style="1" bestFit="1" customWidth="1"/>
    <col min="1556" max="1556" width="22.85546875" style="1" bestFit="1" customWidth="1"/>
    <col min="1557" max="1557" width="18.5703125" style="1" customWidth="1"/>
    <col min="1558" max="1558" width="18.5703125" style="1" bestFit="1" customWidth="1"/>
    <col min="1559" max="1559" width="17.140625" style="1" customWidth="1"/>
    <col min="1560" max="1560" width="18.85546875" style="1" bestFit="1" customWidth="1"/>
    <col min="1561" max="1561" width="19" style="1" customWidth="1"/>
    <col min="1562" max="1562" width="24.42578125" style="1" bestFit="1" customWidth="1"/>
    <col min="1563" max="1563" width="18.7109375" style="1" bestFit="1" customWidth="1"/>
    <col min="1564" max="1564" width="18.5703125" style="1" bestFit="1" customWidth="1"/>
    <col min="1565" max="1565" width="22" style="1" bestFit="1" customWidth="1"/>
    <col min="1566" max="1566" width="9.28515625" style="1" bestFit="1" customWidth="1"/>
    <col min="1567" max="1567" width="12.140625" style="1" bestFit="1" customWidth="1"/>
    <col min="1568" max="1568" width="15.7109375" style="1" bestFit="1" customWidth="1"/>
    <col min="1569" max="1802" width="11.42578125" style="1"/>
    <col min="1803" max="1804" width="0" style="1" hidden="1" customWidth="1"/>
    <col min="1805" max="1805" width="29.5703125" style="1" bestFit="1" customWidth="1"/>
    <col min="1806" max="1806" width="28.5703125" style="1" customWidth="1"/>
    <col min="1807" max="1808" width="0" style="1" hidden="1" customWidth="1"/>
    <col min="1809" max="1809" width="21.85546875" style="1" bestFit="1" customWidth="1"/>
    <col min="1810" max="1810" width="19.28515625" style="1" bestFit="1" customWidth="1"/>
    <col min="1811" max="1811" width="16.42578125" style="1" bestFit="1" customWidth="1"/>
    <col min="1812" max="1812" width="22.85546875" style="1" bestFit="1" customWidth="1"/>
    <col min="1813" max="1813" width="18.5703125" style="1" customWidth="1"/>
    <col min="1814" max="1814" width="18.5703125" style="1" bestFit="1" customWidth="1"/>
    <col min="1815" max="1815" width="17.140625" style="1" customWidth="1"/>
    <col min="1816" max="1816" width="18.85546875" style="1" bestFit="1" customWidth="1"/>
    <col min="1817" max="1817" width="19" style="1" customWidth="1"/>
    <col min="1818" max="1818" width="24.42578125" style="1" bestFit="1" customWidth="1"/>
    <col min="1819" max="1819" width="18.7109375" style="1" bestFit="1" customWidth="1"/>
    <col min="1820" max="1820" width="18.5703125" style="1" bestFit="1" customWidth="1"/>
    <col min="1821" max="1821" width="22" style="1" bestFit="1" customWidth="1"/>
    <col min="1822" max="1822" width="9.28515625" style="1" bestFit="1" customWidth="1"/>
    <col min="1823" max="1823" width="12.140625" style="1" bestFit="1" customWidth="1"/>
    <col min="1824" max="1824" width="15.7109375" style="1" bestFit="1" customWidth="1"/>
    <col min="1825" max="2058" width="11.42578125" style="1"/>
    <col min="2059" max="2060" width="0" style="1" hidden="1" customWidth="1"/>
    <col min="2061" max="2061" width="29.5703125" style="1" bestFit="1" customWidth="1"/>
    <col min="2062" max="2062" width="28.5703125" style="1" customWidth="1"/>
    <col min="2063" max="2064" width="0" style="1" hidden="1" customWidth="1"/>
    <col min="2065" max="2065" width="21.85546875" style="1" bestFit="1" customWidth="1"/>
    <col min="2066" max="2066" width="19.28515625" style="1" bestFit="1" customWidth="1"/>
    <col min="2067" max="2067" width="16.42578125" style="1" bestFit="1" customWidth="1"/>
    <col min="2068" max="2068" width="22.85546875" style="1" bestFit="1" customWidth="1"/>
    <col min="2069" max="2069" width="18.5703125" style="1" customWidth="1"/>
    <col min="2070" max="2070" width="18.5703125" style="1" bestFit="1" customWidth="1"/>
    <col min="2071" max="2071" width="17.140625" style="1" customWidth="1"/>
    <col min="2072" max="2072" width="18.85546875" style="1" bestFit="1" customWidth="1"/>
    <col min="2073" max="2073" width="19" style="1" customWidth="1"/>
    <col min="2074" max="2074" width="24.42578125" style="1" bestFit="1" customWidth="1"/>
    <col min="2075" max="2075" width="18.7109375" style="1" bestFit="1" customWidth="1"/>
    <col min="2076" max="2076" width="18.5703125" style="1" bestFit="1" customWidth="1"/>
    <col min="2077" max="2077" width="22" style="1" bestFit="1" customWidth="1"/>
    <col min="2078" max="2078" width="9.28515625" style="1" bestFit="1" customWidth="1"/>
    <col min="2079" max="2079" width="12.140625" style="1" bestFit="1" customWidth="1"/>
    <col min="2080" max="2080" width="15.7109375" style="1" bestFit="1" customWidth="1"/>
    <col min="2081" max="2314" width="11.42578125" style="1"/>
    <col min="2315" max="2316" width="0" style="1" hidden="1" customWidth="1"/>
    <col min="2317" max="2317" width="29.5703125" style="1" bestFit="1" customWidth="1"/>
    <col min="2318" max="2318" width="28.5703125" style="1" customWidth="1"/>
    <col min="2319" max="2320" width="0" style="1" hidden="1" customWidth="1"/>
    <col min="2321" max="2321" width="21.85546875" style="1" bestFit="1" customWidth="1"/>
    <col min="2322" max="2322" width="19.28515625" style="1" bestFit="1" customWidth="1"/>
    <col min="2323" max="2323" width="16.42578125" style="1" bestFit="1" customWidth="1"/>
    <col min="2324" max="2324" width="22.85546875" style="1" bestFit="1" customWidth="1"/>
    <col min="2325" max="2325" width="18.5703125" style="1" customWidth="1"/>
    <col min="2326" max="2326" width="18.5703125" style="1" bestFit="1" customWidth="1"/>
    <col min="2327" max="2327" width="17.140625" style="1" customWidth="1"/>
    <col min="2328" max="2328" width="18.85546875" style="1" bestFit="1" customWidth="1"/>
    <col min="2329" max="2329" width="19" style="1" customWidth="1"/>
    <col min="2330" max="2330" width="24.42578125" style="1" bestFit="1" customWidth="1"/>
    <col min="2331" max="2331" width="18.7109375" style="1" bestFit="1" customWidth="1"/>
    <col min="2332" max="2332" width="18.5703125" style="1" bestFit="1" customWidth="1"/>
    <col min="2333" max="2333" width="22" style="1" bestFit="1" customWidth="1"/>
    <col min="2334" max="2334" width="9.28515625" style="1" bestFit="1" customWidth="1"/>
    <col min="2335" max="2335" width="12.140625" style="1" bestFit="1" customWidth="1"/>
    <col min="2336" max="2336" width="15.7109375" style="1" bestFit="1" customWidth="1"/>
    <col min="2337" max="2570" width="11.42578125" style="1"/>
    <col min="2571" max="2572" width="0" style="1" hidden="1" customWidth="1"/>
    <col min="2573" max="2573" width="29.5703125" style="1" bestFit="1" customWidth="1"/>
    <col min="2574" max="2574" width="28.5703125" style="1" customWidth="1"/>
    <col min="2575" max="2576" width="0" style="1" hidden="1" customWidth="1"/>
    <col min="2577" max="2577" width="21.85546875" style="1" bestFit="1" customWidth="1"/>
    <col min="2578" max="2578" width="19.28515625" style="1" bestFit="1" customWidth="1"/>
    <col min="2579" max="2579" width="16.42578125" style="1" bestFit="1" customWidth="1"/>
    <col min="2580" max="2580" width="22.85546875" style="1" bestFit="1" customWidth="1"/>
    <col min="2581" max="2581" width="18.5703125" style="1" customWidth="1"/>
    <col min="2582" max="2582" width="18.5703125" style="1" bestFit="1" customWidth="1"/>
    <col min="2583" max="2583" width="17.140625" style="1" customWidth="1"/>
    <col min="2584" max="2584" width="18.85546875" style="1" bestFit="1" customWidth="1"/>
    <col min="2585" max="2585" width="19" style="1" customWidth="1"/>
    <col min="2586" max="2586" width="24.42578125" style="1" bestFit="1" customWidth="1"/>
    <col min="2587" max="2587" width="18.7109375" style="1" bestFit="1" customWidth="1"/>
    <col min="2588" max="2588" width="18.5703125" style="1" bestFit="1" customWidth="1"/>
    <col min="2589" max="2589" width="22" style="1" bestFit="1" customWidth="1"/>
    <col min="2590" max="2590" width="9.28515625" style="1" bestFit="1" customWidth="1"/>
    <col min="2591" max="2591" width="12.140625" style="1" bestFit="1" customWidth="1"/>
    <col min="2592" max="2592" width="15.7109375" style="1" bestFit="1" customWidth="1"/>
    <col min="2593" max="2826" width="11.42578125" style="1"/>
    <col min="2827" max="2828" width="0" style="1" hidden="1" customWidth="1"/>
    <col min="2829" max="2829" width="29.5703125" style="1" bestFit="1" customWidth="1"/>
    <col min="2830" max="2830" width="28.5703125" style="1" customWidth="1"/>
    <col min="2831" max="2832" width="0" style="1" hidden="1" customWidth="1"/>
    <col min="2833" max="2833" width="21.85546875" style="1" bestFit="1" customWidth="1"/>
    <col min="2834" max="2834" width="19.28515625" style="1" bestFit="1" customWidth="1"/>
    <col min="2835" max="2835" width="16.42578125" style="1" bestFit="1" customWidth="1"/>
    <col min="2836" max="2836" width="22.85546875" style="1" bestFit="1" customWidth="1"/>
    <col min="2837" max="2837" width="18.5703125" style="1" customWidth="1"/>
    <col min="2838" max="2838" width="18.5703125" style="1" bestFit="1" customWidth="1"/>
    <col min="2839" max="2839" width="17.140625" style="1" customWidth="1"/>
    <col min="2840" max="2840" width="18.85546875" style="1" bestFit="1" customWidth="1"/>
    <col min="2841" max="2841" width="19" style="1" customWidth="1"/>
    <col min="2842" max="2842" width="24.42578125" style="1" bestFit="1" customWidth="1"/>
    <col min="2843" max="2843" width="18.7109375" style="1" bestFit="1" customWidth="1"/>
    <col min="2844" max="2844" width="18.5703125" style="1" bestFit="1" customWidth="1"/>
    <col min="2845" max="2845" width="22" style="1" bestFit="1" customWidth="1"/>
    <col min="2846" max="2846" width="9.28515625" style="1" bestFit="1" customWidth="1"/>
    <col min="2847" max="2847" width="12.140625" style="1" bestFit="1" customWidth="1"/>
    <col min="2848" max="2848" width="15.7109375" style="1" bestFit="1" customWidth="1"/>
    <col min="2849" max="3082" width="11.42578125" style="1"/>
    <col min="3083" max="3084" width="0" style="1" hidden="1" customWidth="1"/>
    <col min="3085" max="3085" width="29.5703125" style="1" bestFit="1" customWidth="1"/>
    <col min="3086" max="3086" width="28.5703125" style="1" customWidth="1"/>
    <col min="3087" max="3088" width="0" style="1" hidden="1" customWidth="1"/>
    <col min="3089" max="3089" width="21.85546875" style="1" bestFit="1" customWidth="1"/>
    <col min="3090" max="3090" width="19.28515625" style="1" bestFit="1" customWidth="1"/>
    <col min="3091" max="3091" width="16.42578125" style="1" bestFit="1" customWidth="1"/>
    <col min="3092" max="3092" width="22.85546875" style="1" bestFit="1" customWidth="1"/>
    <col min="3093" max="3093" width="18.5703125" style="1" customWidth="1"/>
    <col min="3094" max="3094" width="18.5703125" style="1" bestFit="1" customWidth="1"/>
    <col min="3095" max="3095" width="17.140625" style="1" customWidth="1"/>
    <col min="3096" max="3096" width="18.85546875" style="1" bestFit="1" customWidth="1"/>
    <col min="3097" max="3097" width="19" style="1" customWidth="1"/>
    <col min="3098" max="3098" width="24.42578125" style="1" bestFit="1" customWidth="1"/>
    <col min="3099" max="3099" width="18.7109375" style="1" bestFit="1" customWidth="1"/>
    <col min="3100" max="3100" width="18.5703125" style="1" bestFit="1" customWidth="1"/>
    <col min="3101" max="3101" width="22" style="1" bestFit="1" customWidth="1"/>
    <col min="3102" max="3102" width="9.28515625" style="1" bestFit="1" customWidth="1"/>
    <col min="3103" max="3103" width="12.140625" style="1" bestFit="1" customWidth="1"/>
    <col min="3104" max="3104" width="15.7109375" style="1" bestFit="1" customWidth="1"/>
    <col min="3105" max="3338" width="11.42578125" style="1"/>
    <col min="3339" max="3340" width="0" style="1" hidden="1" customWidth="1"/>
    <col min="3341" max="3341" width="29.5703125" style="1" bestFit="1" customWidth="1"/>
    <col min="3342" max="3342" width="28.5703125" style="1" customWidth="1"/>
    <col min="3343" max="3344" width="0" style="1" hidden="1" customWidth="1"/>
    <col min="3345" max="3345" width="21.85546875" style="1" bestFit="1" customWidth="1"/>
    <col min="3346" max="3346" width="19.28515625" style="1" bestFit="1" customWidth="1"/>
    <col min="3347" max="3347" width="16.42578125" style="1" bestFit="1" customWidth="1"/>
    <col min="3348" max="3348" width="22.85546875" style="1" bestFit="1" customWidth="1"/>
    <col min="3349" max="3349" width="18.5703125" style="1" customWidth="1"/>
    <col min="3350" max="3350" width="18.5703125" style="1" bestFit="1" customWidth="1"/>
    <col min="3351" max="3351" width="17.140625" style="1" customWidth="1"/>
    <col min="3352" max="3352" width="18.85546875" style="1" bestFit="1" customWidth="1"/>
    <col min="3353" max="3353" width="19" style="1" customWidth="1"/>
    <col min="3354" max="3354" width="24.42578125" style="1" bestFit="1" customWidth="1"/>
    <col min="3355" max="3355" width="18.7109375" style="1" bestFit="1" customWidth="1"/>
    <col min="3356" max="3356" width="18.5703125" style="1" bestFit="1" customWidth="1"/>
    <col min="3357" max="3357" width="22" style="1" bestFit="1" customWidth="1"/>
    <col min="3358" max="3358" width="9.28515625" style="1" bestFit="1" customWidth="1"/>
    <col min="3359" max="3359" width="12.140625" style="1" bestFit="1" customWidth="1"/>
    <col min="3360" max="3360" width="15.7109375" style="1" bestFit="1" customWidth="1"/>
    <col min="3361" max="3594" width="11.42578125" style="1"/>
    <col min="3595" max="3596" width="0" style="1" hidden="1" customWidth="1"/>
    <col min="3597" max="3597" width="29.5703125" style="1" bestFit="1" customWidth="1"/>
    <col min="3598" max="3598" width="28.5703125" style="1" customWidth="1"/>
    <col min="3599" max="3600" width="0" style="1" hidden="1" customWidth="1"/>
    <col min="3601" max="3601" width="21.85546875" style="1" bestFit="1" customWidth="1"/>
    <col min="3602" max="3602" width="19.28515625" style="1" bestFit="1" customWidth="1"/>
    <col min="3603" max="3603" width="16.42578125" style="1" bestFit="1" customWidth="1"/>
    <col min="3604" max="3604" width="22.85546875" style="1" bestFit="1" customWidth="1"/>
    <col min="3605" max="3605" width="18.5703125" style="1" customWidth="1"/>
    <col min="3606" max="3606" width="18.5703125" style="1" bestFit="1" customWidth="1"/>
    <col min="3607" max="3607" width="17.140625" style="1" customWidth="1"/>
    <col min="3608" max="3608" width="18.85546875" style="1" bestFit="1" customWidth="1"/>
    <col min="3609" max="3609" width="19" style="1" customWidth="1"/>
    <col min="3610" max="3610" width="24.42578125" style="1" bestFit="1" customWidth="1"/>
    <col min="3611" max="3611" width="18.7109375" style="1" bestFit="1" customWidth="1"/>
    <col min="3612" max="3612" width="18.5703125" style="1" bestFit="1" customWidth="1"/>
    <col min="3613" max="3613" width="22" style="1" bestFit="1" customWidth="1"/>
    <col min="3614" max="3614" width="9.28515625" style="1" bestFit="1" customWidth="1"/>
    <col min="3615" max="3615" width="12.140625" style="1" bestFit="1" customWidth="1"/>
    <col min="3616" max="3616" width="15.7109375" style="1" bestFit="1" customWidth="1"/>
    <col min="3617" max="3850" width="11.42578125" style="1"/>
    <col min="3851" max="3852" width="0" style="1" hidden="1" customWidth="1"/>
    <col min="3853" max="3853" width="29.5703125" style="1" bestFit="1" customWidth="1"/>
    <col min="3854" max="3854" width="28.5703125" style="1" customWidth="1"/>
    <col min="3855" max="3856" width="0" style="1" hidden="1" customWidth="1"/>
    <col min="3857" max="3857" width="21.85546875" style="1" bestFit="1" customWidth="1"/>
    <col min="3858" max="3858" width="19.28515625" style="1" bestFit="1" customWidth="1"/>
    <col min="3859" max="3859" width="16.42578125" style="1" bestFit="1" customWidth="1"/>
    <col min="3860" max="3860" width="22.85546875" style="1" bestFit="1" customWidth="1"/>
    <col min="3861" max="3861" width="18.5703125" style="1" customWidth="1"/>
    <col min="3862" max="3862" width="18.5703125" style="1" bestFit="1" customWidth="1"/>
    <col min="3863" max="3863" width="17.140625" style="1" customWidth="1"/>
    <col min="3864" max="3864" width="18.85546875" style="1" bestFit="1" customWidth="1"/>
    <col min="3865" max="3865" width="19" style="1" customWidth="1"/>
    <col min="3866" max="3866" width="24.42578125" style="1" bestFit="1" customWidth="1"/>
    <col min="3867" max="3867" width="18.7109375" style="1" bestFit="1" customWidth="1"/>
    <col min="3868" max="3868" width="18.5703125" style="1" bestFit="1" customWidth="1"/>
    <col min="3869" max="3869" width="22" style="1" bestFit="1" customWidth="1"/>
    <col min="3870" max="3870" width="9.28515625" style="1" bestFit="1" customWidth="1"/>
    <col min="3871" max="3871" width="12.140625" style="1" bestFit="1" customWidth="1"/>
    <col min="3872" max="3872" width="15.7109375" style="1" bestFit="1" customWidth="1"/>
    <col min="3873" max="4106" width="11.42578125" style="1"/>
    <col min="4107" max="4108" width="0" style="1" hidden="1" customWidth="1"/>
    <col min="4109" max="4109" width="29.5703125" style="1" bestFit="1" customWidth="1"/>
    <col min="4110" max="4110" width="28.5703125" style="1" customWidth="1"/>
    <col min="4111" max="4112" width="0" style="1" hidden="1" customWidth="1"/>
    <col min="4113" max="4113" width="21.85546875" style="1" bestFit="1" customWidth="1"/>
    <col min="4114" max="4114" width="19.28515625" style="1" bestFit="1" customWidth="1"/>
    <col min="4115" max="4115" width="16.42578125" style="1" bestFit="1" customWidth="1"/>
    <col min="4116" max="4116" width="22.85546875" style="1" bestFit="1" customWidth="1"/>
    <col min="4117" max="4117" width="18.5703125" style="1" customWidth="1"/>
    <col min="4118" max="4118" width="18.5703125" style="1" bestFit="1" customWidth="1"/>
    <col min="4119" max="4119" width="17.140625" style="1" customWidth="1"/>
    <col min="4120" max="4120" width="18.85546875" style="1" bestFit="1" customWidth="1"/>
    <col min="4121" max="4121" width="19" style="1" customWidth="1"/>
    <col min="4122" max="4122" width="24.42578125" style="1" bestFit="1" customWidth="1"/>
    <col min="4123" max="4123" width="18.7109375" style="1" bestFit="1" customWidth="1"/>
    <col min="4124" max="4124" width="18.5703125" style="1" bestFit="1" customWidth="1"/>
    <col min="4125" max="4125" width="22" style="1" bestFit="1" customWidth="1"/>
    <col min="4126" max="4126" width="9.28515625" style="1" bestFit="1" customWidth="1"/>
    <col min="4127" max="4127" width="12.140625" style="1" bestFit="1" customWidth="1"/>
    <col min="4128" max="4128" width="15.7109375" style="1" bestFit="1" customWidth="1"/>
    <col min="4129" max="4362" width="11.42578125" style="1"/>
    <col min="4363" max="4364" width="0" style="1" hidden="1" customWidth="1"/>
    <col min="4365" max="4365" width="29.5703125" style="1" bestFit="1" customWidth="1"/>
    <col min="4366" max="4366" width="28.5703125" style="1" customWidth="1"/>
    <col min="4367" max="4368" width="0" style="1" hidden="1" customWidth="1"/>
    <col min="4369" max="4369" width="21.85546875" style="1" bestFit="1" customWidth="1"/>
    <col min="4370" max="4370" width="19.28515625" style="1" bestFit="1" customWidth="1"/>
    <col min="4371" max="4371" width="16.42578125" style="1" bestFit="1" customWidth="1"/>
    <col min="4372" max="4372" width="22.85546875" style="1" bestFit="1" customWidth="1"/>
    <col min="4373" max="4373" width="18.5703125" style="1" customWidth="1"/>
    <col min="4374" max="4374" width="18.5703125" style="1" bestFit="1" customWidth="1"/>
    <col min="4375" max="4375" width="17.140625" style="1" customWidth="1"/>
    <col min="4376" max="4376" width="18.85546875" style="1" bestFit="1" customWidth="1"/>
    <col min="4377" max="4377" width="19" style="1" customWidth="1"/>
    <col min="4378" max="4378" width="24.42578125" style="1" bestFit="1" customWidth="1"/>
    <col min="4379" max="4379" width="18.7109375" style="1" bestFit="1" customWidth="1"/>
    <col min="4380" max="4380" width="18.5703125" style="1" bestFit="1" customWidth="1"/>
    <col min="4381" max="4381" width="22" style="1" bestFit="1" customWidth="1"/>
    <col min="4382" max="4382" width="9.28515625" style="1" bestFit="1" customWidth="1"/>
    <col min="4383" max="4383" width="12.140625" style="1" bestFit="1" customWidth="1"/>
    <col min="4384" max="4384" width="15.7109375" style="1" bestFit="1" customWidth="1"/>
    <col min="4385" max="4618" width="11.42578125" style="1"/>
    <col min="4619" max="4620" width="0" style="1" hidden="1" customWidth="1"/>
    <col min="4621" max="4621" width="29.5703125" style="1" bestFit="1" customWidth="1"/>
    <col min="4622" max="4622" width="28.5703125" style="1" customWidth="1"/>
    <col min="4623" max="4624" width="0" style="1" hidden="1" customWidth="1"/>
    <col min="4625" max="4625" width="21.85546875" style="1" bestFit="1" customWidth="1"/>
    <col min="4626" max="4626" width="19.28515625" style="1" bestFit="1" customWidth="1"/>
    <col min="4627" max="4627" width="16.42578125" style="1" bestFit="1" customWidth="1"/>
    <col min="4628" max="4628" width="22.85546875" style="1" bestFit="1" customWidth="1"/>
    <col min="4629" max="4629" width="18.5703125" style="1" customWidth="1"/>
    <col min="4630" max="4630" width="18.5703125" style="1" bestFit="1" customWidth="1"/>
    <col min="4631" max="4631" width="17.140625" style="1" customWidth="1"/>
    <col min="4632" max="4632" width="18.85546875" style="1" bestFit="1" customWidth="1"/>
    <col min="4633" max="4633" width="19" style="1" customWidth="1"/>
    <col min="4634" max="4634" width="24.42578125" style="1" bestFit="1" customWidth="1"/>
    <col min="4635" max="4635" width="18.7109375" style="1" bestFit="1" customWidth="1"/>
    <col min="4636" max="4636" width="18.5703125" style="1" bestFit="1" customWidth="1"/>
    <col min="4637" max="4637" width="22" style="1" bestFit="1" customWidth="1"/>
    <col min="4638" max="4638" width="9.28515625" style="1" bestFit="1" customWidth="1"/>
    <col min="4639" max="4639" width="12.140625" style="1" bestFit="1" customWidth="1"/>
    <col min="4640" max="4640" width="15.7109375" style="1" bestFit="1" customWidth="1"/>
    <col min="4641" max="4874" width="11.42578125" style="1"/>
    <col min="4875" max="4876" width="0" style="1" hidden="1" customWidth="1"/>
    <col min="4877" max="4877" width="29.5703125" style="1" bestFit="1" customWidth="1"/>
    <col min="4878" max="4878" width="28.5703125" style="1" customWidth="1"/>
    <col min="4879" max="4880" width="0" style="1" hidden="1" customWidth="1"/>
    <col min="4881" max="4881" width="21.85546875" style="1" bestFit="1" customWidth="1"/>
    <col min="4882" max="4882" width="19.28515625" style="1" bestFit="1" customWidth="1"/>
    <col min="4883" max="4883" width="16.42578125" style="1" bestFit="1" customWidth="1"/>
    <col min="4884" max="4884" width="22.85546875" style="1" bestFit="1" customWidth="1"/>
    <col min="4885" max="4885" width="18.5703125" style="1" customWidth="1"/>
    <col min="4886" max="4886" width="18.5703125" style="1" bestFit="1" customWidth="1"/>
    <col min="4887" max="4887" width="17.140625" style="1" customWidth="1"/>
    <col min="4888" max="4888" width="18.85546875" style="1" bestFit="1" customWidth="1"/>
    <col min="4889" max="4889" width="19" style="1" customWidth="1"/>
    <col min="4890" max="4890" width="24.42578125" style="1" bestFit="1" customWidth="1"/>
    <col min="4891" max="4891" width="18.7109375" style="1" bestFit="1" customWidth="1"/>
    <col min="4892" max="4892" width="18.5703125" style="1" bestFit="1" customWidth="1"/>
    <col min="4893" max="4893" width="22" style="1" bestFit="1" customWidth="1"/>
    <col min="4894" max="4894" width="9.28515625" style="1" bestFit="1" customWidth="1"/>
    <col min="4895" max="4895" width="12.140625" style="1" bestFit="1" customWidth="1"/>
    <col min="4896" max="4896" width="15.7109375" style="1" bestFit="1" customWidth="1"/>
    <col min="4897" max="5130" width="11.42578125" style="1"/>
    <col min="5131" max="5132" width="0" style="1" hidden="1" customWidth="1"/>
    <col min="5133" max="5133" width="29.5703125" style="1" bestFit="1" customWidth="1"/>
    <col min="5134" max="5134" width="28.5703125" style="1" customWidth="1"/>
    <col min="5135" max="5136" width="0" style="1" hidden="1" customWidth="1"/>
    <col min="5137" max="5137" width="21.85546875" style="1" bestFit="1" customWidth="1"/>
    <col min="5138" max="5138" width="19.28515625" style="1" bestFit="1" customWidth="1"/>
    <col min="5139" max="5139" width="16.42578125" style="1" bestFit="1" customWidth="1"/>
    <col min="5140" max="5140" width="22.85546875" style="1" bestFit="1" customWidth="1"/>
    <col min="5141" max="5141" width="18.5703125" style="1" customWidth="1"/>
    <col min="5142" max="5142" width="18.5703125" style="1" bestFit="1" customWidth="1"/>
    <col min="5143" max="5143" width="17.140625" style="1" customWidth="1"/>
    <col min="5144" max="5144" width="18.85546875" style="1" bestFit="1" customWidth="1"/>
    <col min="5145" max="5145" width="19" style="1" customWidth="1"/>
    <col min="5146" max="5146" width="24.42578125" style="1" bestFit="1" customWidth="1"/>
    <col min="5147" max="5147" width="18.7109375" style="1" bestFit="1" customWidth="1"/>
    <col min="5148" max="5148" width="18.5703125" style="1" bestFit="1" customWidth="1"/>
    <col min="5149" max="5149" width="22" style="1" bestFit="1" customWidth="1"/>
    <col min="5150" max="5150" width="9.28515625" style="1" bestFit="1" customWidth="1"/>
    <col min="5151" max="5151" width="12.140625" style="1" bestFit="1" customWidth="1"/>
    <col min="5152" max="5152" width="15.7109375" style="1" bestFit="1" customWidth="1"/>
    <col min="5153" max="5386" width="11.42578125" style="1"/>
    <col min="5387" max="5388" width="0" style="1" hidden="1" customWidth="1"/>
    <col min="5389" max="5389" width="29.5703125" style="1" bestFit="1" customWidth="1"/>
    <col min="5390" max="5390" width="28.5703125" style="1" customWidth="1"/>
    <col min="5391" max="5392" width="0" style="1" hidden="1" customWidth="1"/>
    <col min="5393" max="5393" width="21.85546875" style="1" bestFit="1" customWidth="1"/>
    <col min="5394" max="5394" width="19.28515625" style="1" bestFit="1" customWidth="1"/>
    <col min="5395" max="5395" width="16.42578125" style="1" bestFit="1" customWidth="1"/>
    <col min="5396" max="5396" width="22.85546875" style="1" bestFit="1" customWidth="1"/>
    <col min="5397" max="5397" width="18.5703125" style="1" customWidth="1"/>
    <col min="5398" max="5398" width="18.5703125" style="1" bestFit="1" customWidth="1"/>
    <col min="5399" max="5399" width="17.140625" style="1" customWidth="1"/>
    <col min="5400" max="5400" width="18.85546875" style="1" bestFit="1" customWidth="1"/>
    <col min="5401" max="5401" width="19" style="1" customWidth="1"/>
    <col min="5402" max="5402" width="24.42578125" style="1" bestFit="1" customWidth="1"/>
    <col min="5403" max="5403" width="18.7109375" style="1" bestFit="1" customWidth="1"/>
    <col min="5404" max="5404" width="18.5703125" style="1" bestFit="1" customWidth="1"/>
    <col min="5405" max="5405" width="22" style="1" bestFit="1" customWidth="1"/>
    <col min="5406" max="5406" width="9.28515625" style="1" bestFit="1" customWidth="1"/>
    <col min="5407" max="5407" width="12.140625" style="1" bestFit="1" customWidth="1"/>
    <col min="5408" max="5408" width="15.7109375" style="1" bestFit="1" customWidth="1"/>
    <col min="5409" max="5642" width="11.42578125" style="1"/>
    <col min="5643" max="5644" width="0" style="1" hidden="1" customWidth="1"/>
    <col min="5645" max="5645" width="29.5703125" style="1" bestFit="1" customWidth="1"/>
    <col min="5646" max="5646" width="28.5703125" style="1" customWidth="1"/>
    <col min="5647" max="5648" width="0" style="1" hidden="1" customWidth="1"/>
    <col min="5649" max="5649" width="21.85546875" style="1" bestFit="1" customWidth="1"/>
    <col min="5650" max="5650" width="19.28515625" style="1" bestFit="1" customWidth="1"/>
    <col min="5651" max="5651" width="16.42578125" style="1" bestFit="1" customWidth="1"/>
    <col min="5652" max="5652" width="22.85546875" style="1" bestFit="1" customWidth="1"/>
    <col min="5653" max="5653" width="18.5703125" style="1" customWidth="1"/>
    <col min="5654" max="5654" width="18.5703125" style="1" bestFit="1" customWidth="1"/>
    <col min="5655" max="5655" width="17.140625" style="1" customWidth="1"/>
    <col min="5656" max="5656" width="18.85546875" style="1" bestFit="1" customWidth="1"/>
    <col min="5657" max="5657" width="19" style="1" customWidth="1"/>
    <col min="5658" max="5658" width="24.42578125" style="1" bestFit="1" customWidth="1"/>
    <col min="5659" max="5659" width="18.7109375" style="1" bestFit="1" customWidth="1"/>
    <col min="5660" max="5660" width="18.5703125" style="1" bestFit="1" customWidth="1"/>
    <col min="5661" max="5661" width="22" style="1" bestFit="1" customWidth="1"/>
    <col min="5662" max="5662" width="9.28515625" style="1" bestFit="1" customWidth="1"/>
    <col min="5663" max="5663" width="12.140625" style="1" bestFit="1" customWidth="1"/>
    <col min="5664" max="5664" width="15.7109375" style="1" bestFit="1" customWidth="1"/>
    <col min="5665" max="5898" width="11.42578125" style="1"/>
    <col min="5899" max="5900" width="0" style="1" hidden="1" customWidth="1"/>
    <col min="5901" max="5901" width="29.5703125" style="1" bestFit="1" customWidth="1"/>
    <col min="5902" max="5902" width="28.5703125" style="1" customWidth="1"/>
    <col min="5903" max="5904" width="0" style="1" hidden="1" customWidth="1"/>
    <col min="5905" max="5905" width="21.85546875" style="1" bestFit="1" customWidth="1"/>
    <col min="5906" max="5906" width="19.28515625" style="1" bestFit="1" customWidth="1"/>
    <col min="5907" max="5907" width="16.42578125" style="1" bestFit="1" customWidth="1"/>
    <col min="5908" max="5908" width="22.85546875" style="1" bestFit="1" customWidth="1"/>
    <col min="5909" max="5909" width="18.5703125" style="1" customWidth="1"/>
    <col min="5910" max="5910" width="18.5703125" style="1" bestFit="1" customWidth="1"/>
    <col min="5911" max="5911" width="17.140625" style="1" customWidth="1"/>
    <col min="5912" max="5912" width="18.85546875" style="1" bestFit="1" customWidth="1"/>
    <col min="5913" max="5913" width="19" style="1" customWidth="1"/>
    <col min="5914" max="5914" width="24.42578125" style="1" bestFit="1" customWidth="1"/>
    <col min="5915" max="5915" width="18.7109375" style="1" bestFit="1" customWidth="1"/>
    <col min="5916" max="5916" width="18.5703125" style="1" bestFit="1" customWidth="1"/>
    <col min="5917" max="5917" width="22" style="1" bestFit="1" customWidth="1"/>
    <col min="5918" max="5918" width="9.28515625" style="1" bestFit="1" customWidth="1"/>
    <col min="5919" max="5919" width="12.140625" style="1" bestFit="1" customWidth="1"/>
    <col min="5920" max="5920" width="15.7109375" style="1" bestFit="1" customWidth="1"/>
    <col min="5921" max="6154" width="11.42578125" style="1"/>
    <col min="6155" max="6156" width="0" style="1" hidden="1" customWidth="1"/>
    <col min="6157" max="6157" width="29.5703125" style="1" bestFit="1" customWidth="1"/>
    <col min="6158" max="6158" width="28.5703125" style="1" customWidth="1"/>
    <col min="6159" max="6160" width="0" style="1" hidden="1" customWidth="1"/>
    <col min="6161" max="6161" width="21.85546875" style="1" bestFit="1" customWidth="1"/>
    <col min="6162" max="6162" width="19.28515625" style="1" bestFit="1" customWidth="1"/>
    <col min="6163" max="6163" width="16.42578125" style="1" bestFit="1" customWidth="1"/>
    <col min="6164" max="6164" width="22.85546875" style="1" bestFit="1" customWidth="1"/>
    <col min="6165" max="6165" width="18.5703125" style="1" customWidth="1"/>
    <col min="6166" max="6166" width="18.5703125" style="1" bestFit="1" customWidth="1"/>
    <col min="6167" max="6167" width="17.140625" style="1" customWidth="1"/>
    <col min="6168" max="6168" width="18.85546875" style="1" bestFit="1" customWidth="1"/>
    <col min="6169" max="6169" width="19" style="1" customWidth="1"/>
    <col min="6170" max="6170" width="24.42578125" style="1" bestFit="1" customWidth="1"/>
    <col min="6171" max="6171" width="18.7109375" style="1" bestFit="1" customWidth="1"/>
    <col min="6172" max="6172" width="18.5703125" style="1" bestFit="1" customWidth="1"/>
    <col min="6173" max="6173" width="22" style="1" bestFit="1" customWidth="1"/>
    <col min="6174" max="6174" width="9.28515625" style="1" bestFit="1" customWidth="1"/>
    <col min="6175" max="6175" width="12.140625" style="1" bestFit="1" customWidth="1"/>
    <col min="6176" max="6176" width="15.7109375" style="1" bestFit="1" customWidth="1"/>
    <col min="6177" max="6410" width="11.42578125" style="1"/>
    <col min="6411" max="6412" width="0" style="1" hidden="1" customWidth="1"/>
    <col min="6413" max="6413" width="29.5703125" style="1" bestFit="1" customWidth="1"/>
    <col min="6414" max="6414" width="28.5703125" style="1" customWidth="1"/>
    <col min="6415" max="6416" width="0" style="1" hidden="1" customWidth="1"/>
    <col min="6417" max="6417" width="21.85546875" style="1" bestFit="1" customWidth="1"/>
    <col min="6418" max="6418" width="19.28515625" style="1" bestFit="1" customWidth="1"/>
    <col min="6419" max="6419" width="16.42578125" style="1" bestFit="1" customWidth="1"/>
    <col min="6420" max="6420" width="22.85546875" style="1" bestFit="1" customWidth="1"/>
    <col min="6421" max="6421" width="18.5703125" style="1" customWidth="1"/>
    <col min="6422" max="6422" width="18.5703125" style="1" bestFit="1" customWidth="1"/>
    <col min="6423" max="6423" width="17.140625" style="1" customWidth="1"/>
    <col min="6424" max="6424" width="18.85546875" style="1" bestFit="1" customWidth="1"/>
    <col min="6425" max="6425" width="19" style="1" customWidth="1"/>
    <col min="6426" max="6426" width="24.42578125" style="1" bestFit="1" customWidth="1"/>
    <col min="6427" max="6427" width="18.7109375" style="1" bestFit="1" customWidth="1"/>
    <col min="6428" max="6428" width="18.5703125" style="1" bestFit="1" customWidth="1"/>
    <col min="6429" max="6429" width="22" style="1" bestFit="1" customWidth="1"/>
    <col min="6430" max="6430" width="9.28515625" style="1" bestFit="1" customWidth="1"/>
    <col min="6431" max="6431" width="12.140625" style="1" bestFit="1" customWidth="1"/>
    <col min="6432" max="6432" width="15.7109375" style="1" bestFit="1" customWidth="1"/>
    <col min="6433" max="6666" width="11.42578125" style="1"/>
    <col min="6667" max="6668" width="0" style="1" hidden="1" customWidth="1"/>
    <col min="6669" max="6669" width="29.5703125" style="1" bestFit="1" customWidth="1"/>
    <col min="6670" max="6670" width="28.5703125" style="1" customWidth="1"/>
    <col min="6671" max="6672" width="0" style="1" hidden="1" customWidth="1"/>
    <col min="6673" max="6673" width="21.85546875" style="1" bestFit="1" customWidth="1"/>
    <col min="6674" max="6674" width="19.28515625" style="1" bestFit="1" customWidth="1"/>
    <col min="6675" max="6675" width="16.42578125" style="1" bestFit="1" customWidth="1"/>
    <col min="6676" max="6676" width="22.85546875" style="1" bestFit="1" customWidth="1"/>
    <col min="6677" max="6677" width="18.5703125" style="1" customWidth="1"/>
    <col min="6678" max="6678" width="18.5703125" style="1" bestFit="1" customWidth="1"/>
    <col min="6679" max="6679" width="17.140625" style="1" customWidth="1"/>
    <col min="6680" max="6680" width="18.85546875" style="1" bestFit="1" customWidth="1"/>
    <col min="6681" max="6681" width="19" style="1" customWidth="1"/>
    <col min="6682" max="6682" width="24.42578125" style="1" bestFit="1" customWidth="1"/>
    <col min="6683" max="6683" width="18.7109375" style="1" bestFit="1" customWidth="1"/>
    <col min="6684" max="6684" width="18.5703125" style="1" bestFit="1" customWidth="1"/>
    <col min="6685" max="6685" width="22" style="1" bestFit="1" customWidth="1"/>
    <col min="6686" max="6686" width="9.28515625" style="1" bestFit="1" customWidth="1"/>
    <col min="6687" max="6687" width="12.140625" style="1" bestFit="1" customWidth="1"/>
    <col min="6688" max="6688" width="15.7109375" style="1" bestFit="1" customWidth="1"/>
    <col min="6689" max="6922" width="11.42578125" style="1"/>
    <col min="6923" max="6924" width="0" style="1" hidden="1" customWidth="1"/>
    <col min="6925" max="6925" width="29.5703125" style="1" bestFit="1" customWidth="1"/>
    <col min="6926" max="6926" width="28.5703125" style="1" customWidth="1"/>
    <col min="6927" max="6928" width="0" style="1" hidden="1" customWidth="1"/>
    <col min="6929" max="6929" width="21.85546875" style="1" bestFit="1" customWidth="1"/>
    <col min="6930" max="6930" width="19.28515625" style="1" bestFit="1" customWidth="1"/>
    <col min="6931" max="6931" width="16.42578125" style="1" bestFit="1" customWidth="1"/>
    <col min="6932" max="6932" width="22.85546875" style="1" bestFit="1" customWidth="1"/>
    <col min="6933" max="6933" width="18.5703125" style="1" customWidth="1"/>
    <col min="6934" max="6934" width="18.5703125" style="1" bestFit="1" customWidth="1"/>
    <col min="6935" max="6935" width="17.140625" style="1" customWidth="1"/>
    <col min="6936" max="6936" width="18.85546875" style="1" bestFit="1" customWidth="1"/>
    <col min="6937" max="6937" width="19" style="1" customWidth="1"/>
    <col min="6938" max="6938" width="24.42578125" style="1" bestFit="1" customWidth="1"/>
    <col min="6939" max="6939" width="18.7109375" style="1" bestFit="1" customWidth="1"/>
    <col min="6940" max="6940" width="18.5703125" style="1" bestFit="1" customWidth="1"/>
    <col min="6941" max="6941" width="22" style="1" bestFit="1" customWidth="1"/>
    <col min="6942" max="6942" width="9.28515625" style="1" bestFit="1" customWidth="1"/>
    <col min="6943" max="6943" width="12.140625" style="1" bestFit="1" customWidth="1"/>
    <col min="6944" max="6944" width="15.7109375" style="1" bestFit="1" customWidth="1"/>
    <col min="6945" max="7178" width="11.42578125" style="1"/>
    <col min="7179" max="7180" width="0" style="1" hidden="1" customWidth="1"/>
    <col min="7181" max="7181" width="29.5703125" style="1" bestFit="1" customWidth="1"/>
    <col min="7182" max="7182" width="28.5703125" style="1" customWidth="1"/>
    <col min="7183" max="7184" width="0" style="1" hidden="1" customWidth="1"/>
    <col min="7185" max="7185" width="21.85546875" style="1" bestFit="1" customWidth="1"/>
    <col min="7186" max="7186" width="19.28515625" style="1" bestFit="1" customWidth="1"/>
    <col min="7187" max="7187" width="16.42578125" style="1" bestFit="1" customWidth="1"/>
    <col min="7188" max="7188" width="22.85546875" style="1" bestFit="1" customWidth="1"/>
    <col min="7189" max="7189" width="18.5703125" style="1" customWidth="1"/>
    <col min="7190" max="7190" width="18.5703125" style="1" bestFit="1" customWidth="1"/>
    <col min="7191" max="7191" width="17.140625" style="1" customWidth="1"/>
    <col min="7192" max="7192" width="18.85546875" style="1" bestFit="1" customWidth="1"/>
    <col min="7193" max="7193" width="19" style="1" customWidth="1"/>
    <col min="7194" max="7194" width="24.42578125" style="1" bestFit="1" customWidth="1"/>
    <col min="7195" max="7195" width="18.7109375" style="1" bestFit="1" customWidth="1"/>
    <col min="7196" max="7196" width="18.5703125" style="1" bestFit="1" customWidth="1"/>
    <col min="7197" max="7197" width="22" style="1" bestFit="1" customWidth="1"/>
    <col min="7198" max="7198" width="9.28515625" style="1" bestFit="1" customWidth="1"/>
    <col min="7199" max="7199" width="12.140625" style="1" bestFit="1" customWidth="1"/>
    <col min="7200" max="7200" width="15.7109375" style="1" bestFit="1" customWidth="1"/>
    <col min="7201" max="7434" width="11.42578125" style="1"/>
    <col min="7435" max="7436" width="0" style="1" hidden="1" customWidth="1"/>
    <col min="7437" max="7437" width="29.5703125" style="1" bestFit="1" customWidth="1"/>
    <col min="7438" max="7438" width="28.5703125" style="1" customWidth="1"/>
    <col min="7439" max="7440" width="0" style="1" hidden="1" customWidth="1"/>
    <col min="7441" max="7441" width="21.85546875" style="1" bestFit="1" customWidth="1"/>
    <col min="7442" max="7442" width="19.28515625" style="1" bestFit="1" customWidth="1"/>
    <col min="7443" max="7443" width="16.42578125" style="1" bestFit="1" customWidth="1"/>
    <col min="7444" max="7444" width="22.85546875" style="1" bestFit="1" customWidth="1"/>
    <col min="7445" max="7445" width="18.5703125" style="1" customWidth="1"/>
    <col min="7446" max="7446" width="18.5703125" style="1" bestFit="1" customWidth="1"/>
    <col min="7447" max="7447" width="17.140625" style="1" customWidth="1"/>
    <col min="7448" max="7448" width="18.85546875" style="1" bestFit="1" customWidth="1"/>
    <col min="7449" max="7449" width="19" style="1" customWidth="1"/>
    <col min="7450" max="7450" width="24.42578125" style="1" bestFit="1" customWidth="1"/>
    <col min="7451" max="7451" width="18.7109375" style="1" bestFit="1" customWidth="1"/>
    <col min="7452" max="7452" width="18.5703125" style="1" bestFit="1" customWidth="1"/>
    <col min="7453" max="7453" width="22" style="1" bestFit="1" customWidth="1"/>
    <col min="7454" max="7454" width="9.28515625" style="1" bestFit="1" customWidth="1"/>
    <col min="7455" max="7455" width="12.140625" style="1" bestFit="1" customWidth="1"/>
    <col min="7456" max="7456" width="15.7109375" style="1" bestFit="1" customWidth="1"/>
    <col min="7457" max="7690" width="11.42578125" style="1"/>
    <col min="7691" max="7692" width="0" style="1" hidden="1" customWidth="1"/>
    <col min="7693" max="7693" width="29.5703125" style="1" bestFit="1" customWidth="1"/>
    <col min="7694" max="7694" width="28.5703125" style="1" customWidth="1"/>
    <col min="7695" max="7696" width="0" style="1" hidden="1" customWidth="1"/>
    <col min="7697" max="7697" width="21.85546875" style="1" bestFit="1" customWidth="1"/>
    <col min="7698" max="7698" width="19.28515625" style="1" bestFit="1" customWidth="1"/>
    <col min="7699" max="7699" width="16.42578125" style="1" bestFit="1" customWidth="1"/>
    <col min="7700" max="7700" width="22.85546875" style="1" bestFit="1" customWidth="1"/>
    <col min="7701" max="7701" width="18.5703125" style="1" customWidth="1"/>
    <col min="7702" max="7702" width="18.5703125" style="1" bestFit="1" customWidth="1"/>
    <col min="7703" max="7703" width="17.140625" style="1" customWidth="1"/>
    <col min="7704" max="7704" width="18.85546875" style="1" bestFit="1" customWidth="1"/>
    <col min="7705" max="7705" width="19" style="1" customWidth="1"/>
    <col min="7706" max="7706" width="24.42578125" style="1" bestFit="1" customWidth="1"/>
    <col min="7707" max="7707" width="18.7109375" style="1" bestFit="1" customWidth="1"/>
    <col min="7708" max="7708" width="18.5703125" style="1" bestFit="1" customWidth="1"/>
    <col min="7709" max="7709" width="22" style="1" bestFit="1" customWidth="1"/>
    <col min="7710" max="7710" width="9.28515625" style="1" bestFit="1" customWidth="1"/>
    <col min="7711" max="7711" width="12.140625" style="1" bestFit="1" customWidth="1"/>
    <col min="7712" max="7712" width="15.7109375" style="1" bestFit="1" customWidth="1"/>
    <col min="7713" max="7946" width="11.42578125" style="1"/>
    <col min="7947" max="7948" width="0" style="1" hidden="1" customWidth="1"/>
    <col min="7949" max="7949" width="29.5703125" style="1" bestFit="1" customWidth="1"/>
    <col min="7950" max="7950" width="28.5703125" style="1" customWidth="1"/>
    <col min="7951" max="7952" width="0" style="1" hidden="1" customWidth="1"/>
    <col min="7953" max="7953" width="21.85546875" style="1" bestFit="1" customWidth="1"/>
    <col min="7954" max="7954" width="19.28515625" style="1" bestFit="1" customWidth="1"/>
    <col min="7955" max="7955" width="16.42578125" style="1" bestFit="1" customWidth="1"/>
    <col min="7956" max="7956" width="22.85546875" style="1" bestFit="1" customWidth="1"/>
    <col min="7957" max="7957" width="18.5703125" style="1" customWidth="1"/>
    <col min="7958" max="7958" width="18.5703125" style="1" bestFit="1" customWidth="1"/>
    <col min="7959" max="7959" width="17.140625" style="1" customWidth="1"/>
    <col min="7960" max="7960" width="18.85546875" style="1" bestFit="1" customWidth="1"/>
    <col min="7961" max="7961" width="19" style="1" customWidth="1"/>
    <col min="7962" max="7962" width="24.42578125" style="1" bestFit="1" customWidth="1"/>
    <col min="7963" max="7963" width="18.7109375" style="1" bestFit="1" customWidth="1"/>
    <col min="7964" max="7964" width="18.5703125" style="1" bestFit="1" customWidth="1"/>
    <col min="7965" max="7965" width="22" style="1" bestFit="1" customWidth="1"/>
    <col min="7966" max="7966" width="9.28515625" style="1" bestFit="1" customWidth="1"/>
    <col min="7967" max="7967" width="12.140625" style="1" bestFit="1" customWidth="1"/>
    <col min="7968" max="7968" width="15.7109375" style="1" bestFit="1" customWidth="1"/>
    <col min="7969" max="8202" width="11.42578125" style="1"/>
    <col min="8203" max="8204" width="0" style="1" hidden="1" customWidth="1"/>
    <col min="8205" max="8205" width="29.5703125" style="1" bestFit="1" customWidth="1"/>
    <col min="8206" max="8206" width="28.5703125" style="1" customWidth="1"/>
    <col min="8207" max="8208" width="0" style="1" hidden="1" customWidth="1"/>
    <col min="8209" max="8209" width="21.85546875" style="1" bestFit="1" customWidth="1"/>
    <col min="8210" max="8210" width="19.28515625" style="1" bestFit="1" customWidth="1"/>
    <col min="8211" max="8211" width="16.42578125" style="1" bestFit="1" customWidth="1"/>
    <col min="8212" max="8212" width="22.85546875" style="1" bestFit="1" customWidth="1"/>
    <col min="8213" max="8213" width="18.5703125" style="1" customWidth="1"/>
    <col min="8214" max="8214" width="18.5703125" style="1" bestFit="1" customWidth="1"/>
    <col min="8215" max="8215" width="17.140625" style="1" customWidth="1"/>
    <col min="8216" max="8216" width="18.85546875" style="1" bestFit="1" customWidth="1"/>
    <col min="8217" max="8217" width="19" style="1" customWidth="1"/>
    <col min="8218" max="8218" width="24.42578125" style="1" bestFit="1" customWidth="1"/>
    <col min="8219" max="8219" width="18.7109375" style="1" bestFit="1" customWidth="1"/>
    <col min="8220" max="8220" width="18.5703125" style="1" bestFit="1" customWidth="1"/>
    <col min="8221" max="8221" width="22" style="1" bestFit="1" customWidth="1"/>
    <col min="8222" max="8222" width="9.28515625" style="1" bestFit="1" customWidth="1"/>
    <col min="8223" max="8223" width="12.140625" style="1" bestFit="1" customWidth="1"/>
    <col min="8224" max="8224" width="15.7109375" style="1" bestFit="1" customWidth="1"/>
    <col min="8225" max="8458" width="11.42578125" style="1"/>
    <col min="8459" max="8460" width="0" style="1" hidden="1" customWidth="1"/>
    <col min="8461" max="8461" width="29.5703125" style="1" bestFit="1" customWidth="1"/>
    <col min="8462" max="8462" width="28.5703125" style="1" customWidth="1"/>
    <col min="8463" max="8464" width="0" style="1" hidden="1" customWidth="1"/>
    <col min="8465" max="8465" width="21.85546875" style="1" bestFit="1" customWidth="1"/>
    <col min="8466" max="8466" width="19.28515625" style="1" bestFit="1" customWidth="1"/>
    <col min="8467" max="8467" width="16.42578125" style="1" bestFit="1" customWidth="1"/>
    <col min="8468" max="8468" width="22.85546875" style="1" bestFit="1" customWidth="1"/>
    <col min="8469" max="8469" width="18.5703125" style="1" customWidth="1"/>
    <col min="8470" max="8470" width="18.5703125" style="1" bestFit="1" customWidth="1"/>
    <col min="8471" max="8471" width="17.140625" style="1" customWidth="1"/>
    <col min="8472" max="8472" width="18.85546875" style="1" bestFit="1" customWidth="1"/>
    <col min="8473" max="8473" width="19" style="1" customWidth="1"/>
    <col min="8474" max="8474" width="24.42578125" style="1" bestFit="1" customWidth="1"/>
    <col min="8475" max="8475" width="18.7109375" style="1" bestFit="1" customWidth="1"/>
    <col min="8476" max="8476" width="18.5703125" style="1" bestFit="1" customWidth="1"/>
    <col min="8477" max="8477" width="22" style="1" bestFit="1" customWidth="1"/>
    <col min="8478" max="8478" width="9.28515625" style="1" bestFit="1" customWidth="1"/>
    <col min="8479" max="8479" width="12.140625" style="1" bestFit="1" customWidth="1"/>
    <col min="8480" max="8480" width="15.7109375" style="1" bestFit="1" customWidth="1"/>
    <col min="8481" max="8714" width="11.42578125" style="1"/>
    <col min="8715" max="8716" width="0" style="1" hidden="1" customWidth="1"/>
    <col min="8717" max="8717" width="29.5703125" style="1" bestFit="1" customWidth="1"/>
    <col min="8718" max="8718" width="28.5703125" style="1" customWidth="1"/>
    <col min="8719" max="8720" width="0" style="1" hidden="1" customWidth="1"/>
    <col min="8721" max="8721" width="21.85546875" style="1" bestFit="1" customWidth="1"/>
    <col min="8722" max="8722" width="19.28515625" style="1" bestFit="1" customWidth="1"/>
    <col min="8723" max="8723" width="16.42578125" style="1" bestFit="1" customWidth="1"/>
    <col min="8724" max="8724" width="22.85546875" style="1" bestFit="1" customWidth="1"/>
    <col min="8725" max="8725" width="18.5703125" style="1" customWidth="1"/>
    <col min="8726" max="8726" width="18.5703125" style="1" bestFit="1" customWidth="1"/>
    <col min="8727" max="8727" width="17.140625" style="1" customWidth="1"/>
    <col min="8728" max="8728" width="18.85546875" style="1" bestFit="1" customWidth="1"/>
    <col min="8729" max="8729" width="19" style="1" customWidth="1"/>
    <col min="8730" max="8730" width="24.42578125" style="1" bestFit="1" customWidth="1"/>
    <col min="8731" max="8731" width="18.7109375" style="1" bestFit="1" customWidth="1"/>
    <col min="8732" max="8732" width="18.5703125" style="1" bestFit="1" customWidth="1"/>
    <col min="8733" max="8733" width="22" style="1" bestFit="1" customWidth="1"/>
    <col min="8734" max="8734" width="9.28515625" style="1" bestFit="1" customWidth="1"/>
    <col min="8735" max="8735" width="12.140625" style="1" bestFit="1" customWidth="1"/>
    <col min="8736" max="8736" width="15.7109375" style="1" bestFit="1" customWidth="1"/>
    <col min="8737" max="8970" width="11.42578125" style="1"/>
    <col min="8971" max="8972" width="0" style="1" hidden="1" customWidth="1"/>
    <col min="8973" max="8973" width="29.5703125" style="1" bestFit="1" customWidth="1"/>
    <col min="8974" max="8974" width="28.5703125" style="1" customWidth="1"/>
    <col min="8975" max="8976" width="0" style="1" hidden="1" customWidth="1"/>
    <col min="8977" max="8977" width="21.85546875" style="1" bestFit="1" customWidth="1"/>
    <col min="8978" max="8978" width="19.28515625" style="1" bestFit="1" customWidth="1"/>
    <col min="8979" max="8979" width="16.42578125" style="1" bestFit="1" customWidth="1"/>
    <col min="8980" max="8980" width="22.85546875" style="1" bestFit="1" customWidth="1"/>
    <col min="8981" max="8981" width="18.5703125" style="1" customWidth="1"/>
    <col min="8982" max="8982" width="18.5703125" style="1" bestFit="1" customWidth="1"/>
    <col min="8983" max="8983" width="17.140625" style="1" customWidth="1"/>
    <col min="8984" max="8984" width="18.85546875" style="1" bestFit="1" customWidth="1"/>
    <col min="8985" max="8985" width="19" style="1" customWidth="1"/>
    <col min="8986" max="8986" width="24.42578125" style="1" bestFit="1" customWidth="1"/>
    <col min="8987" max="8987" width="18.7109375" style="1" bestFit="1" customWidth="1"/>
    <col min="8988" max="8988" width="18.5703125" style="1" bestFit="1" customWidth="1"/>
    <col min="8989" max="8989" width="22" style="1" bestFit="1" customWidth="1"/>
    <col min="8990" max="8990" width="9.28515625" style="1" bestFit="1" customWidth="1"/>
    <col min="8991" max="8991" width="12.140625" style="1" bestFit="1" customWidth="1"/>
    <col min="8992" max="8992" width="15.7109375" style="1" bestFit="1" customWidth="1"/>
    <col min="8993" max="9226" width="11.42578125" style="1"/>
    <col min="9227" max="9228" width="0" style="1" hidden="1" customWidth="1"/>
    <col min="9229" max="9229" width="29.5703125" style="1" bestFit="1" customWidth="1"/>
    <col min="9230" max="9230" width="28.5703125" style="1" customWidth="1"/>
    <col min="9231" max="9232" width="0" style="1" hidden="1" customWidth="1"/>
    <col min="9233" max="9233" width="21.85546875" style="1" bestFit="1" customWidth="1"/>
    <col min="9234" max="9234" width="19.28515625" style="1" bestFit="1" customWidth="1"/>
    <col min="9235" max="9235" width="16.42578125" style="1" bestFit="1" customWidth="1"/>
    <col min="9236" max="9236" width="22.85546875" style="1" bestFit="1" customWidth="1"/>
    <col min="9237" max="9237" width="18.5703125" style="1" customWidth="1"/>
    <col min="9238" max="9238" width="18.5703125" style="1" bestFit="1" customWidth="1"/>
    <col min="9239" max="9239" width="17.140625" style="1" customWidth="1"/>
    <col min="9240" max="9240" width="18.85546875" style="1" bestFit="1" customWidth="1"/>
    <col min="9241" max="9241" width="19" style="1" customWidth="1"/>
    <col min="9242" max="9242" width="24.42578125" style="1" bestFit="1" customWidth="1"/>
    <col min="9243" max="9243" width="18.7109375" style="1" bestFit="1" customWidth="1"/>
    <col min="9244" max="9244" width="18.5703125" style="1" bestFit="1" customWidth="1"/>
    <col min="9245" max="9245" width="22" style="1" bestFit="1" customWidth="1"/>
    <col min="9246" max="9246" width="9.28515625" style="1" bestFit="1" customWidth="1"/>
    <col min="9247" max="9247" width="12.140625" style="1" bestFit="1" customWidth="1"/>
    <col min="9248" max="9248" width="15.7109375" style="1" bestFit="1" customWidth="1"/>
    <col min="9249" max="9482" width="11.42578125" style="1"/>
    <col min="9483" max="9484" width="0" style="1" hidden="1" customWidth="1"/>
    <col min="9485" max="9485" width="29.5703125" style="1" bestFit="1" customWidth="1"/>
    <col min="9486" max="9486" width="28.5703125" style="1" customWidth="1"/>
    <col min="9487" max="9488" width="0" style="1" hidden="1" customWidth="1"/>
    <col min="9489" max="9489" width="21.85546875" style="1" bestFit="1" customWidth="1"/>
    <col min="9490" max="9490" width="19.28515625" style="1" bestFit="1" customWidth="1"/>
    <col min="9491" max="9491" width="16.42578125" style="1" bestFit="1" customWidth="1"/>
    <col min="9492" max="9492" width="22.85546875" style="1" bestFit="1" customWidth="1"/>
    <col min="9493" max="9493" width="18.5703125" style="1" customWidth="1"/>
    <col min="9494" max="9494" width="18.5703125" style="1" bestFit="1" customWidth="1"/>
    <col min="9495" max="9495" width="17.140625" style="1" customWidth="1"/>
    <col min="9496" max="9496" width="18.85546875" style="1" bestFit="1" customWidth="1"/>
    <col min="9497" max="9497" width="19" style="1" customWidth="1"/>
    <col min="9498" max="9498" width="24.42578125" style="1" bestFit="1" customWidth="1"/>
    <col min="9499" max="9499" width="18.7109375" style="1" bestFit="1" customWidth="1"/>
    <col min="9500" max="9500" width="18.5703125" style="1" bestFit="1" customWidth="1"/>
    <col min="9501" max="9501" width="22" style="1" bestFit="1" customWidth="1"/>
    <col min="9502" max="9502" width="9.28515625" style="1" bestFit="1" customWidth="1"/>
    <col min="9503" max="9503" width="12.140625" style="1" bestFit="1" customWidth="1"/>
    <col min="9504" max="9504" width="15.7109375" style="1" bestFit="1" customWidth="1"/>
    <col min="9505" max="9738" width="11.42578125" style="1"/>
    <col min="9739" max="9740" width="0" style="1" hidden="1" customWidth="1"/>
    <col min="9741" max="9741" width="29.5703125" style="1" bestFit="1" customWidth="1"/>
    <col min="9742" max="9742" width="28.5703125" style="1" customWidth="1"/>
    <col min="9743" max="9744" width="0" style="1" hidden="1" customWidth="1"/>
    <col min="9745" max="9745" width="21.85546875" style="1" bestFit="1" customWidth="1"/>
    <col min="9746" max="9746" width="19.28515625" style="1" bestFit="1" customWidth="1"/>
    <col min="9747" max="9747" width="16.42578125" style="1" bestFit="1" customWidth="1"/>
    <col min="9748" max="9748" width="22.85546875" style="1" bestFit="1" customWidth="1"/>
    <col min="9749" max="9749" width="18.5703125" style="1" customWidth="1"/>
    <col min="9750" max="9750" width="18.5703125" style="1" bestFit="1" customWidth="1"/>
    <col min="9751" max="9751" width="17.140625" style="1" customWidth="1"/>
    <col min="9752" max="9752" width="18.85546875" style="1" bestFit="1" customWidth="1"/>
    <col min="9753" max="9753" width="19" style="1" customWidth="1"/>
    <col min="9754" max="9754" width="24.42578125" style="1" bestFit="1" customWidth="1"/>
    <col min="9755" max="9755" width="18.7109375" style="1" bestFit="1" customWidth="1"/>
    <col min="9756" max="9756" width="18.5703125" style="1" bestFit="1" customWidth="1"/>
    <col min="9757" max="9757" width="22" style="1" bestFit="1" customWidth="1"/>
    <col min="9758" max="9758" width="9.28515625" style="1" bestFit="1" customWidth="1"/>
    <col min="9759" max="9759" width="12.140625" style="1" bestFit="1" customWidth="1"/>
    <col min="9760" max="9760" width="15.7109375" style="1" bestFit="1" customWidth="1"/>
    <col min="9761" max="9994" width="11.42578125" style="1"/>
    <col min="9995" max="9996" width="0" style="1" hidden="1" customWidth="1"/>
    <col min="9997" max="9997" width="29.5703125" style="1" bestFit="1" customWidth="1"/>
    <col min="9998" max="9998" width="28.5703125" style="1" customWidth="1"/>
    <col min="9999" max="10000" width="0" style="1" hidden="1" customWidth="1"/>
    <col min="10001" max="10001" width="21.85546875" style="1" bestFit="1" customWidth="1"/>
    <col min="10002" max="10002" width="19.28515625" style="1" bestFit="1" customWidth="1"/>
    <col min="10003" max="10003" width="16.42578125" style="1" bestFit="1" customWidth="1"/>
    <col min="10004" max="10004" width="22.85546875" style="1" bestFit="1" customWidth="1"/>
    <col min="10005" max="10005" width="18.5703125" style="1" customWidth="1"/>
    <col min="10006" max="10006" width="18.5703125" style="1" bestFit="1" customWidth="1"/>
    <col min="10007" max="10007" width="17.140625" style="1" customWidth="1"/>
    <col min="10008" max="10008" width="18.85546875" style="1" bestFit="1" customWidth="1"/>
    <col min="10009" max="10009" width="19" style="1" customWidth="1"/>
    <col min="10010" max="10010" width="24.42578125" style="1" bestFit="1" customWidth="1"/>
    <col min="10011" max="10011" width="18.7109375" style="1" bestFit="1" customWidth="1"/>
    <col min="10012" max="10012" width="18.5703125" style="1" bestFit="1" customWidth="1"/>
    <col min="10013" max="10013" width="22" style="1" bestFit="1" customWidth="1"/>
    <col min="10014" max="10014" width="9.28515625" style="1" bestFit="1" customWidth="1"/>
    <col min="10015" max="10015" width="12.140625" style="1" bestFit="1" customWidth="1"/>
    <col min="10016" max="10016" width="15.7109375" style="1" bestFit="1" customWidth="1"/>
    <col min="10017" max="10250" width="11.42578125" style="1"/>
    <col min="10251" max="10252" width="0" style="1" hidden="1" customWidth="1"/>
    <col min="10253" max="10253" width="29.5703125" style="1" bestFit="1" customWidth="1"/>
    <col min="10254" max="10254" width="28.5703125" style="1" customWidth="1"/>
    <col min="10255" max="10256" width="0" style="1" hidden="1" customWidth="1"/>
    <col min="10257" max="10257" width="21.85546875" style="1" bestFit="1" customWidth="1"/>
    <col min="10258" max="10258" width="19.28515625" style="1" bestFit="1" customWidth="1"/>
    <col min="10259" max="10259" width="16.42578125" style="1" bestFit="1" customWidth="1"/>
    <col min="10260" max="10260" width="22.85546875" style="1" bestFit="1" customWidth="1"/>
    <col min="10261" max="10261" width="18.5703125" style="1" customWidth="1"/>
    <col min="10262" max="10262" width="18.5703125" style="1" bestFit="1" customWidth="1"/>
    <col min="10263" max="10263" width="17.140625" style="1" customWidth="1"/>
    <col min="10264" max="10264" width="18.85546875" style="1" bestFit="1" customWidth="1"/>
    <col min="10265" max="10265" width="19" style="1" customWidth="1"/>
    <col min="10266" max="10266" width="24.42578125" style="1" bestFit="1" customWidth="1"/>
    <col min="10267" max="10267" width="18.7109375" style="1" bestFit="1" customWidth="1"/>
    <col min="10268" max="10268" width="18.5703125" style="1" bestFit="1" customWidth="1"/>
    <col min="10269" max="10269" width="22" style="1" bestFit="1" customWidth="1"/>
    <col min="10270" max="10270" width="9.28515625" style="1" bestFit="1" customWidth="1"/>
    <col min="10271" max="10271" width="12.140625" style="1" bestFit="1" customWidth="1"/>
    <col min="10272" max="10272" width="15.7109375" style="1" bestFit="1" customWidth="1"/>
    <col min="10273" max="10506" width="11.42578125" style="1"/>
    <col min="10507" max="10508" width="0" style="1" hidden="1" customWidth="1"/>
    <col min="10509" max="10509" width="29.5703125" style="1" bestFit="1" customWidth="1"/>
    <col min="10510" max="10510" width="28.5703125" style="1" customWidth="1"/>
    <col min="10511" max="10512" width="0" style="1" hidden="1" customWidth="1"/>
    <col min="10513" max="10513" width="21.85546875" style="1" bestFit="1" customWidth="1"/>
    <col min="10514" max="10514" width="19.28515625" style="1" bestFit="1" customWidth="1"/>
    <col min="10515" max="10515" width="16.42578125" style="1" bestFit="1" customWidth="1"/>
    <col min="10516" max="10516" width="22.85546875" style="1" bestFit="1" customWidth="1"/>
    <col min="10517" max="10517" width="18.5703125" style="1" customWidth="1"/>
    <col min="10518" max="10518" width="18.5703125" style="1" bestFit="1" customWidth="1"/>
    <col min="10519" max="10519" width="17.140625" style="1" customWidth="1"/>
    <col min="10520" max="10520" width="18.85546875" style="1" bestFit="1" customWidth="1"/>
    <col min="10521" max="10521" width="19" style="1" customWidth="1"/>
    <col min="10522" max="10522" width="24.42578125" style="1" bestFit="1" customWidth="1"/>
    <col min="10523" max="10523" width="18.7109375" style="1" bestFit="1" customWidth="1"/>
    <col min="10524" max="10524" width="18.5703125" style="1" bestFit="1" customWidth="1"/>
    <col min="10525" max="10525" width="22" style="1" bestFit="1" customWidth="1"/>
    <col min="10526" max="10526" width="9.28515625" style="1" bestFit="1" customWidth="1"/>
    <col min="10527" max="10527" width="12.140625" style="1" bestFit="1" customWidth="1"/>
    <col min="10528" max="10528" width="15.7109375" style="1" bestFit="1" customWidth="1"/>
    <col min="10529" max="10762" width="11.42578125" style="1"/>
    <col min="10763" max="10764" width="0" style="1" hidden="1" customWidth="1"/>
    <col min="10765" max="10765" width="29.5703125" style="1" bestFit="1" customWidth="1"/>
    <col min="10766" max="10766" width="28.5703125" style="1" customWidth="1"/>
    <col min="10767" max="10768" width="0" style="1" hidden="1" customWidth="1"/>
    <col min="10769" max="10769" width="21.85546875" style="1" bestFit="1" customWidth="1"/>
    <col min="10770" max="10770" width="19.28515625" style="1" bestFit="1" customWidth="1"/>
    <col min="10771" max="10771" width="16.42578125" style="1" bestFit="1" customWidth="1"/>
    <col min="10772" max="10772" width="22.85546875" style="1" bestFit="1" customWidth="1"/>
    <col min="10773" max="10773" width="18.5703125" style="1" customWidth="1"/>
    <col min="10774" max="10774" width="18.5703125" style="1" bestFit="1" customWidth="1"/>
    <col min="10775" max="10775" width="17.140625" style="1" customWidth="1"/>
    <col min="10776" max="10776" width="18.85546875" style="1" bestFit="1" customWidth="1"/>
    <col min="10777" max="10777" width="19" style="1" customWidth="1"/>
    <col min="10778" max="10778" width="24.42578125" style="1" bestFit="1" customWidth="1"/>
    <col min="10779" max="10779" width="18.7109375" style="1" bestFit="1" customWidth="1"/>
    <col min="10780" max="10780" width="18.5703125" style="1" bestFit="1" customWidth="1"/>
    <col min="10781" max="10781" width="22" style="1" bestFit="1" customWidth="1"/>
    <col min="10782" max="10782" width="9.28515625" style="1" bestFit="1" customWidth="1"/>
    <col min="10783" max="10783" width="12.140625" style="1" bestFit="1" customWidth="1"/>
    <col min="10784" max="10784" width="15.7109375" style="1" bestFit="1" customWidth="1"/>
    <col min="10785" max="11018" width="11.42578125" style="1"/>
    <col min="11019" max="11020" width="0" style="1" hidden="1" customWidth="1"/>
    <col min="11021" max="11021" width="29.5703125" style="1" bestFit="1" customWidth="1"/>
    <col min="11022" max="11022" width="28.5703125" style="1" customWidth="1"/>
    <col min="11023" max="11024" width="0" style="1" hidden="1" customWidth="1"/>
    <col min="11025" max="11025" width="21.85546875" style="1" bestFit="1" customWidth="1"/>
    <col min="11026" max="11026" width="19.28515625" style="1" bestFit="1" customWidth="1"/>
    <col min="11027" max="11027" width="16.42578125" style="1" bestFit="1" customWidth="1"/>
    <col min="11028" max="11028" width="22.85546875" style="1" bestFit="1" customWidth="1"/>
    <col min="11029" max="11029" width="18.5703125" style="1" customWidth="1"/>
    <col min="11030" max="11030" width="18.5703125" style="1" bestFit="1" customWidth="1"/>
    <col min="11031" max="11031" width="17.140625" style="1" customWidth="1"/>
    <col min="11032" max="11032" width="18.85546875" style="1" bestFit="1" customWidth="1"/>
    <col min="11033" max="11033" width="19" style="1" customWidth="1"/>
    <col min="11034" max="11034" width="24.42578125" style="1" bestFit="1" customWidth="1"/>
    <col min="11035" max="11035" width="18.7109375" style="1" bestFit="1" customWidth="1"/>
    <col min="11036" max="11036" width="18.5703125" style="1" bestFit="1" customWidth="1"/>
    <col min="11037" max="11037" width="22" style="1" bestFit="1" customWidth="1"/>
    <col min="11038" max="11038" width="9.28515625" style="1" bestFit="1" customWidth="1"/>
    <col min="11039" max="11039" width="12.140625" style="1" bestFit="1" customWidth="1"/>
    <col min="11040" max="11040" width="15.7109375" style="1" bestFit="1" customWidth="1"/>
    <col min="11041" max="11274" width="11.42578125" style="1"/>
    <col min="11275" max="11276" width="0" style="1" hidden="1" customWidth="1"/>
    <col min="11277" max="11277" width="29.5703125" style="1" bestFit="1" customWidth="1"/>
    <col min="11278" max="11278" width="28.5703125" style="1" customWidth="1"/>
    <col min="11279" max="11280" width="0" style="1" hidden="1" customWidth="1"/>
    <col min="11281" max="11281" width="21.85546875" style="1" bestFit="1" customWidth="1"/>
    <col min="11282" max="11282" width="19.28515625" style="1" bestFit="1" customWidth="1"/>
    <col min="11283" max="11283" width="16.42578125" style="1" bestFit="1" customWidth="1"/>
    <col min="11284" max="11284" width="22.85546875" style="1" bestFit="1" customWidth="1"/>
    <col min="11285" max="11285" width="18.5703125" style="1" customWidth="1"/>
    <col min="11286" max="11286" width="18.5703125" style="1" bestFit="1" customWidth="1"/>
    <col min="11287" max="11287" width="17.140625" style="1" customWidth="1"/>
    <col min="11288" max="11288" width="18.85546875" style="1" bestFit="1" customWidth="1"/>
    <col min="11289" max="11289" width="19" style="1" customWidth="1"/>
    <col min="11290" max="11290" width="24.42578125" style="1" bestFit="1" customWidth="1"/>
    <col min="11291" max="11291" width="18.7109375" style="1" bestFit="1" customWidth="1"/>
    <col min="11292" max="11292" width="18.5703125" style="1" bestFit="1" customWidth="1"/>
    <col min="11293" max="11293" width="22" style="1" bestFit="1" customWidth="1"/>
    <col min="11294" max="11294" width="9.28515625" style="1" bestFit="1" customWidth="1"/>
    <col min="11295" max="11295" width="12.140625" style="1" bestFit="1" customWidth="1"/>
    <col min="11296" max="11296" width="15.7109375" style="1" bestFit="1" customWidth="1"/>
    <col min="11297" max="11530" width="11.42578125" style="1"/>
    <col min="11531" max="11532" width="0" style="1" hidden="1" customWidth="1"/>
    <col min="11533" max="11533" width="29.5703125" style="1" bestFit="1" customWidth="1"/>
    <col min="11534" max="11534" width="28.5703125" style="1" customWidth="1"/>
    <col min="11535" max="11536" width="0" style="1" hidden="1" customWidth="1"/>
    <col min="11537" max="11537" width="21.85546875" style="1" bestFit="1" customWidth="1"/>
    <col min="11538" max="11538" width="19.28515625" style="1" bestFit="1" customWidth="1"/>
    <col min="11539" max="11539" width="16.42578125" style="1" bestFit="1" customWidth="1"/>
    <col min="11540" max="11540" width="22.85546875" style="1" bestFit="1" customWidth="1"/>
    <col min="11541" max="11541" width="18.5703125" style="1" customWidth="1"/>
    <col min="11542" max="11542" width="18.5703125" style="1" bestFit="1" customWidth="1"/>
    <col min="11543" max="11543" width="17.140625" style="1" customWidth="1"/>
    <col min="11544" max="11544" width="18.85546875" style="1" bestFit="1" customWidth="1"/>
    <col min="11545" max="11545" width="19" style="1" customWidth="1"/>
    <col min="11546" max="11546" width="24.42578125" style="1" bestFit="1" customWidth="1"/>
    <col min="11547" max="11547" width="18.7109375" style="1" bestFit="1" customWidth="1"/>
    <col min="11548" max="11548" width="18.5703125" style="1" bestFit="1" customWidth="1"/>
    <col min="11549" max="11549" width="22" style="1" bestFit="1" customWidth="1"/>
    <col min="11550" max="11550" width="9.28515625" style="1" bestFit="1" customWidth="1"/>
    <col min="11551" max="11551" width="12.140625" style="1" bestFit="1" customWidth="1"/>
    <col min="11552" max="11552" width="15.7109375" style="1" bestFit="1" customWidth="1"/>
    <col min="11553" max="11786" width="11.42578125" style="1"/>
    <col min="11787" max="11788" width="0" style="1" hidden="1" customWidth="1"/>
    <col min="11789" max="11789" width="29.5703125" style="1" bestFit="1" customWidth="1"/>
    <col min="11790" max="11790" width="28.5703125" style="1" customWidth="1"/>
    <col min="11791" max="11792" width="0" style="1" hidden="1" customWidth="1"/>
    <col min="11793" max="11793" width="21.85546875" style="1" bestFit="1" customWidth="1"/>
    <col min="11794" max="11794" width="19.28515625" style="1" bestFit="1" customWidth="1"/>
    <col min="11795" max="11795" width="16.42578125" style="1" bestFit="1" customWidth="1"/>
    <col min="11796" max="11796" width="22.85546875" style="1" bestFit="1" customWidth="1"/>
    <col min="11797" max="11797" width="18.5703125" style="1" customWidth="1"/>
    <col min="11798" max="11798" width="18.5703125" style="1" bestFit="1" customWidth="1"/>
    <col min="11799" max="11799" width="17.140625" style="1" customWidth="1"/>
    <col min="11800" max="11800" width="18.85546875" style="1" bestFit="1" customWidth="1"/>
    <col min="11801" max="11801" width="19" style="1" customWidth="1"/>
    <col min="11802" max="11802" width="24.42578125" style="1" bestFit="1" customWidth="1"/>
    <col min="11803" max="11803" width="18.7109375" style="1" bestFit="1" customWidth="1"/>
    <col min="11804" max="11804" width="18.5703125" style="1" bestFit="1" customWidth="1"/>
    <col min="11805" max="11805" width="22" style="1" bestFit="1" customWidth="1"/>
    <col min="11806" max="11806" width="9.28515625" style="1" bestFit="1" customWidth="1"/>
    <col min="11807" max="11807" width="12.140625" style="1" bestFit="1" customWidth="1"/>
    <col min="11808" max="11808" width="15.7109375" style="1" bestFit="1" customWidth="1"/>
    <col min="11809" max="12042" width="11.42578125" style="1"/>
    <col min="12043" max="12044" width="0" style="1" hidden="1" customWidth="1"/>
    <col min="12045" max="12045" width="29.5703125" style="1" bestFit="1" customWidth="1"/>
    <col min="12046" max="12046" width="28.5703125" style="1" customWidth="1"/>
    <col min="12047" max="12048" width="0" style="1" hidden="1" customWidth="1"/>
    <col min="12049" max="12049" width="21.85546875" style="1" bestFit="1" customWidth="1"/>
    <col min="12050" max="12050" width="19.28515625" style="1" bestFit="1" customWidth="1"/>
    <col min="12051" max="12051" width="16.42578125" style="1" bestFit="1" customWidth="1"/>
    <col min="12052" max="12052" width="22.85546875" style="1" bestFit="1" customWidth="1"/>
    <col min="12053" max="12053" width="18.5703125" style="1" customWidth="1"/>
    <col min="12054" max="12054" width="18.5703125" style="1" bestFit="1" customWidth="1"/>
    <col min="12055" max="12055" width="17.140625" style="1" customWidth="1"/>
    <col min="12056" max="12056" width="18.85546875" style="1" bestFit="1" customWidth="1"/>
    <col min="12057" max="12057" width="19" style="1" customWidth="1"/>
    <col min="12058" max="12058" width="24.42578125" style="1" bestFit="1" customWidth="1"/>
    <col min="12059" max="12059" width="18.7109375" style="1" bestFit="1" customWidth="1"/>
    <col min="12060" max="12060" width="18.5703125" style="1" bestFit="1" customWidth="1"/>
    <col min="12061" max="12061" width="22" style="1" bestFit="1" customWidth="1"/>
    <col min="12062" max="12062" width="9.28515625" style="1" bestFit="1" customWidth="1"/>
    <col min="12063" max="12063" width="12.140625" style="1" bestFit="1" customWidth="1"/>
    <col min="12064" max="12064" width="15.7109375" style="1" bestFit="1" customWidth="1"/>
    <col min="12065" max="12298" width="11.42578125" style="1"/>
    <col min="12299" max="12300" width="0" style="1" hidden="1" customWidth="1"/>
    <col min="12301" max="12301" width="29.5703125" style="1" bestFit="1" customWidth="1"/>
    <col min="12302" max="12302" width="28.5703125" style="1" customWidth="1"/>
    <col min="12303" max="12304" width="0" style="1" hidden="1" customWidth="1"/>
    <col min="12305" max="12305" width="21.85546875" style="1" bestFit="1" customWidth="1"/>
    <col min="12306" max="12306" width="19.28515625" style="1" bestFit="1" customWidth="1"/>
    <col min="12307" max="12307" width="16.42578125" style="1" bestFit="1" customWidth="1"/>
    <col min="12308" max="12308" width="22.85546875" style="1" bestFit="1" customWidth="1"/>
    <col min="12309" max="12309" width="18.5703125" style="1" customWidth="1"/>
    <col min="12310" max="12310" width="18.5703125" style="1" bestFit="1" customWidth="1"/>
    <col min="12311" max="12311" width="17.140625" style="1" customWidth="1"/>
    <col min="12312" max="12312" width="18.85546875" style="1" bestFit="1" customWidth="1"/>
    <col min="12313" max="12313" width="19" style="1" customWidth="1"/>
    <col min="12314" max="12314" width="24.42578125" style="1" bestFit="1" customWidth="1"/>
    <col min="12315" max="12315" width="18.7109375" style="1" bestFit="1" customWidth="1"/>
    <col min="12316" max="12316" width="18.5703125" style="1" bestFit="1" customWidth="1"/>
    <col min="12317" max="12317" width="22" style="1" bestFit="1" customWidth="1"/>
    <col min="12318" max="12318" width="9.28515625" style="1" bestFit="1" customWidth="1"/>
    <col min="12319" max="12319" width="12.140625" style="1" bestFit="1" customWidth="1"/>
    <col min="12320" max="12320" width="15.7109375" style="1" bestFit="1" customWidth="1"/>
    <col min="12321" max="12554" width="11.42578125" style="1"/>
    <col min="12555" max="12556" width="0" style="1" hidden="1" customWidth="1"/>
    <col min="12557" max="12557" width="29.5703125" style="1" bestFit="1" customWidth="1"/>
    <col min="12558" max="12558" width="28.5703125" style="1" customWidth="1"/>
    <col min="12559" max="12560" width="0" style="1" hidden="1" customWidth="1"/>
    <col min="12561" max="12561" width="21.85546875" style="1" bestFit="1" customWidth="1"/>
    <col min="12562" max="12562" width="19.28515625" style="1" bestFit="1" customWidth="1"/>
    <col min="12563" max="12563" width="16.42578125" style="1" bestFit="1" customWidth="1"/>
    <col min="12564" max="12564" width="22.85546875" style="1" bestFit="1" customWidth="1"/>
    <col min="12565" max="12565" width="18.5703125" style="1" customWidth="1"/>
    <col min="12566" max="12566" width="18.5703125" style="1" bestFit="1" customWidth="1"/>
    <col min="12567" max="12567" width="17.140625" style="1" customWidth="1"/>
    <col min="12568" max="12568" width="18.85546875" style="1" bestFit="1" customWidth="1"/>
    <col min="12569" max="12569" width="19" style="1" customWidth="1"/>
    <col min="12570" max="12570" width="24.42578125" style="1" bestFit="1" customWidth="1"/>
    <col min="12571" max="12571" width="18.7109375" style="1" bestFit="1" customWidth="1"/>
    <col min="12572" max="12572" width="18.5703125" style="1" bestFit="1" customWidth="1"/>
    <col min="12573" max="12573" width="22" style="1" bestFit="1" customWidth="1"/>
    <col min="12574" max="12574" width="9.28515625" style="1" bestFit="1" customWidth="1"/>
    <col min="12575" max="12575" width="12.140625" style="1" bestFit="1" customWidth="1"/>
    <col min="12576" max="12576" width="15.7109375" style="1" bestFit="1" customWidth="1"/>
    <col min="12577" max="12810" width="11.42578125" style="1"/>
    <col min="12811" max="12812" width="0" style="1" hidden="1" customWidth="1"/>
    <col min="12813" max="12813" width="29.5703125" style="1" bestFit="1" customWidth="1"/>
    <col min="12814" max="12814" width="28.5703125" style="1" customWidth="1"/>
    <col min="12815" max="12816" width="0" style="1" hidden="1" customWidth="1"/>
    <col min="12817" max="12817" width="21.85546875" style="1" bestFit="1" customWidth="1"/>
    <col min="12818" max="12818" width="19.28515625" style="1" bestFit="1" customWidth="1"/>
    <col min="12819" max="12819" width="16.42578125" style="1" bestFit="1" customWidth="1"/>
    <col min="12820" max="12820" width="22.85546875" style="1" bestFit="1" customWidth="1"/>
    <col min="12821" max="12821" width="18.5703125" style="1" customWidth="1"/>
    <col min="12822" max="12822" width="18.5703125" style="1" bestFit="1" customWidth="1"/>
    <col min="12823" max="12823" width="17.140625" style="1" customWidth="1"/>
    <col min="12824" max="12824" width="18.85546875" style="1" bestFit="1" customWidth="1"/>
    <col min="12825" max="12825" width="19" style="1" customWidth="1"/>
    <col min="12826" max="12826" width="24.42578125" style="1" bestFit="1" customWidth="1"/>
    <col min="12827" max="12827" width="18.7109375" style="1" bestFit="1" customWidth="1"/>
    <col min="12828" max="12828" width="18.5703125" style="1" bestFit="1" customWidth="1"/>
    <col min="12829" max="12829" width="22" style="1" bestFit="1" customWidth="1"/>
    <col min="12830" max="12830" width="9.28515625" style="1" bestFit="1" customWidth="1"/>
    <col min="12831" max="12831" width="12.140625" style="1" bestFit="1" customWidth="1"/>
    <col min="12832" max="12832" width="15.7109375" style="1" bestFit="1" customWidth="1"/>
    <col min="12833" max="13066" width="11.42578125" style="1"/>
    <col min="13067" max="13068" width="0" style="1" hidden="1" customWidth="1"/>
    <col min="13069" max="13069" width="29.5703125" style="1" bestFit="1" customWidth="1"/>
    <col min="13070" max="13070" width="28.5703125" style="1" customWidth="1"/>
    <col min="13071" max="13072" width="0" style="1" hidden="1" customWidth="1"/>
    <col min="13073" max="13073" width="21.85546875" style="1" bestFit="1" customWidth="1"/>
    <col min="13074" max="13074" width="19.28515625" style="1" bestFit="1" customWidth="1"/>
    <col min="13075" max="13075" width="16.42578125" style="1" bestFit="1" customWidth="1"/>
    <col min="13076" max="13076" width="22.85546875" style="1" bestFit="1" customWidth="1"/>
    <col min="13077" max="13077" width="18.5703125" style="1" customWidth="1"/>
    <col min="13078" max="13078" width="18.5703125" style="1" bestFit="1" customWidth="1"/>
    <col min="13079" max="13079" width="17.140625" style="1" customWidth="1"/>
    <col min="13080" max="13080" width="18.85546875" style="1" bestFit="1" customWidth="1"/>
    <col min="13081" max="13081" width="19" style="1" customWidth="1"/>
    <col min="13082" max="13082" width="24.42578125" style="1" bestFit="1" customWidth="1"/>
    <col min="13083" max="13083" width="18.7109375" style="1" bestFit="1" customWidth="1"/>
    <col min="13084" max="13084" width="18.5703125" style="1" bestFit="1" customWidth="1"/>
    <col min="13085" max="13085" width="22" style="1" bestFit="1" customWidth="1"/>
    <col min="13086" max="13086" width="9.28515625" style="1" bestFit="1" customWidth="1"/>
    <col min="13087" max="13087" width="12.140625" style="1" bestFit="1" customWidth="1"/>
    <col min="13088" max="13088" width="15.7109375" style="1" bestFit="1" customWidth="1"/>
    <col min="13089" max="13322" width="11.42578125" style="1"/>
    <col min="13323" max="13324" width="0" style="1" hidden="1" customWidth="1"/>
    <col min="13325" max="13325" width="29.5703125" style="1" bestFit="1" customWidth="1"/>
    <col min="13326" max="13326" width="28.5703125" style="1" customWidth="1"/>
    <col min="13327" max="13328" width="0" style="1" hidden="1" customWidth="1"/>
    <col min="13329" max="13329" width="21.85546875" style="1" bestFit="1" customWidth="1"/>
    <col min="13330" max="13330" width="19.28515625" style="1" bestFit="1" customWidth="1"/>
    <col min="13331" max="13331" width="16.42578125" style="1" bestFit="1" customWidth="1"/>
    <col min="13332" max="13332" width="22.85546875" style="1" bestFit="1" customWidth="1"/>
    <col min="13333" max="13333" width="18.5703125" style="1" customWidth="1"/>
    <col min="13334" max="13334" width="18.5703125" style="1" bestFit="1" customWidth="1"/>
    <col min="13335" max="13335" width="17.140625" style="1" customWidth="1"/>
    <col min="13336" max="13336" width="18.85546875" style="1" bestFit="1" customWidth="1"/>
    <col min="13337" max="13337" width="19" style="1" customWidth="1"/>
    <col min="13338" max="13338" width="24.42578125" style="1" bestFit="1" customWidth="1"/>
    <col min="13339" max="13339" width="18.7109375" style="1" bestFit="1" customWidth="1"/>
    <col min="13340" max="13340" width="18.5703125" style="1" bestFit="1" customWidth="1"/>
    <col min="13341" max="13341" width="22" style="1" bestFit="1" customWidth="1"/>
    <col min="13342" max="13342" width="9.28515625" style="1" bestFit="1" customWidth="1"/>
    <col min="13343" max="13343" width="12.140625" style="1" bestFit="1" customWidth="1"/>
    <col min="13344" max="13344" width="15.7109375" style="1" bestFit="1" customWidth="1"/>
    <col min="13345" max="13578" width="11.42578125" style="1"/>
    <col min="13579" max="13580" width="0" style="1" hidden="1" customWidth="1"/>
    <col min="13581" max="13581" width="29.5703125" style="1" bestFit="1" customWidth="1"/>
    <col min="13582" max="13582" width="28.5703125" style="1" customWidth="1"/>
    <col min="13583" max="13584" width="0" style="1" hidden="1" customWidth="1"/>
    <col min="13585" max="13585" width="21.85546875" style="1" bestFit="1" customWidth="1"/>
    <col min="13586" max="13586" width="19.28515625" style="1" bestFit="1" customWidth="1"/>
    <col min="13587" max="13587" width="16.42578125" style="1" bestFit="1" customWidth="1"/>
    <col min="13588" max="13588" width="22.85546875" style="1" bestFit="1" customWidth="1"/>
    <col min="13589" max="13589" width="18.5703125" style="1" customWidth="1"/>
    <col min="13590" max="13590" width="18.5703125" style="1" bestFit="1" customWidth="1"/>
    <col min="13591" max="13591" width="17.140625" style="1" customWidth="1"/>
    <col min="13592" max="13592" width="18.85546875" style="1" bestFit="1" customWidth="1"/>
    <col min="13593" max="13593" width="19" style="1" customWidth="1"/>
    <col min="13594" max="13594" width="24.42578125" style="1" bestFit="1" customWidth="1"/>
    <col min="13595" max="13595" width="18.7109375" style="1" bestFit="1" customWidth="1"/>
    <col min="13596" max="13596" width="18.5703125" style="1" bestFit="1" customWidth="1"/>
    <col min="13597" max="13597" width="22" style="1" bestFit="1" customWidth="1"/>
    <col min="13598" max="13598" width="9.28515625" style="1" bestFit="1" customWidth="1"/>
    <col min="13599" max="13599" width="12.140625" style="1" bestFit="1" customWidth="1"/>
    <col min="13600" max="13600" width="15.7109375" style="1" bestFit="1" customWidth="1"/>
    <col min="13601" max="13834" width="11.42578125" style="1"/>
    <col min="13835" max="13836" width="0" style="1" hidden="1" customWidth="1"/>
    <col min="13837" max="13837" width="29.5703125" style="1" bestFit="1" customWidth="1"/>
    <col min="13838" max="13838" width="28.5703125" style="1" customWidth="1"/>
    <col min="13839" max="13840" width="0" style="1" hidden="1" customWidth="1"/>
    <col min="13841" max="13841" width="21.85546875" style="1" bestFit="1" customWidth="1"/>
    <col min="13842" max="13842" width="19.28515625" style="1" bestFit="1" customWidth="1"/>
    <col min="13843" max="13843" width="16.42578125" style="1" bestFit="1" customWidth="1"/>
    <col min="13844" max="13844" width="22.85546875" style="1" bestFit="1" customWidth="1"/>
    <col min="13845" max="13845" width="18.5703125" style="1" customWidth="1"/>
    <col min="13846" max="13846" width="18.5703125" style="1" bestFit="1" customWidth="1"/>
    <col min="13847" max="13847" width="17.140625" style="1" customWidth="1"/>
    <col min="13848" max="13848" width="18.85546875" style="1" bestFit="1" customWidth="1"/>
    <col min="13849" max="13849" width="19" style="1" customWidth="1"/>
    <col min="13850" max="13850" width="24.42578125" style="1" bestFit="1" customWidth="1"/>
    <col min="13851" max="13851" width="18.7109375" style="1" bestFit="1" customWidth="1"/>
    <col min="13852" max="13852" width="18.5703125" style="1" bestFit="1" customWidth="1"/>
    <col min="13853" max="13853" width="22" style="1" bestFit="1" customWidth="1"/>
    <col min="13854" max="13854" width="9.28515625" style="1" bestFit="1" customWidth="1"/>
    <col min="13855" max="13855" width="12.140625" style="1" bestFit="1" customWidth="1"/>
    <col min="13856" max="13856" width="15.7109375" style="1" bestFit="1" customWidth="1"/>
    <col min="13857" max="14090" width="11.42578125" style="1"/>
    <col min="14091" max="14092" width="0" style="1" hidden="1" customWidth="1"/>
    <col min="14093" max="14093" width="29.5703125" style="1" bestFit="1" customWidth="1"/>
    <col min="14094" max="14094" width="28.5703125" style="1" customWidth="1"/>
    <col min="14095" max="14096" width="0" style="1" hidden="1" customWidth="1"/>
    <col min="14097" max="14097" width="21.85546875" style="1" bestFit="1" customWidth="1"/>
    <col min="14098" max="14098" width="19.28515625" style="1" bestFit="1" customWidth="1"/>
    <col min="14099" max="14099" width="16.42578125" style="1" bestFit="1" customWidth="1"/>
    <col min="14100" max="14100" width="22.85546875" style="1" bestFit="1" customWidth="1"/>
    <col min="14101" max="14101" width="18.5703125" style="1" customWidth="1"/>
    <col min="14102" max="14102" width="18.5703125" style="1" bestFit="1" customWidth="1"/>
    <col min="14103" max="14103" width="17.140625" style="1" customWidth="1"/>
    <col min="14104" max="14104" width="18.85546875" style="1" bestFit="1" customWidth="1"/>
    <col min="14105" max="14105" width="19" style="1" customWidth="1"/>
    <col min="14106" max="14106" width="24.42578125" style="1" bestFit="1" customWidth="1"/>
    <col min="14107" max="14107" width="18.7109375" style="1" bestFit="1" customWidth="1"/>
    <col min="14108" max="14108" width="18.5703125" style="1" bestFit="1" customWidth="1"/>
    <col min="14109" max="14109" width="22" style="1" bestFit="1" customWidth="1"/>
    <col min="14110" max="14110" width="9.28515625" style="1" bestFit="1" customWidth="1"/>
    <col min="14111" max="14111" width="12.140625" style="1" bestFit="1" customWidth="1"/>
    <col min="14112" max="14112" width="15.7109375" style="1" bestFit="1" customWidth="1"/>
    <col min="14113" max="14346" width="11.42578125" style="1"/>
    <col min="14347" max="14348" width="0" style="1" hidden="1" customWidth="1"/>
    <col min="14349" max="14349" width="29.5703125" style="1" bestFit="1" customWidth="1"/>
    <col min="14350" max="14350" width="28.5703125" style="1" customWidth="1"/>
    <col min="14351" max="14352" width="0" style="1" hidden="1" customWidth="1"/>
    <col min="14353" max="14353" width="21.85546875" style="1" bestFit="1" customWidth="1"/>
    <col min="14354" max="14354" width="19.28515625" style="1" bestFit="1" customWidth="1"/>
    <col min="14355" max="14355" width="16.42578125" style="1" bestFit="1" customWidth="1"/>
    <col min="14356" max="14356" width="22.85546875" style="1" bestFit="1" customWidth="1"/>
    <col min="14357" max="14357" width="18.5703125" style="1" customWidth="1"/>
    <col min="14358" max="14358" width="18.5703125" style="1" bestFit="1" customWidth="1"/>
    <col min="14359" max="14359" width="17.140625" style="1" customWidth="1"/>
    <col min="14360" max="14360" width="18.85546875" style="1" bestFit="1" customWidth="1"/>
    <col min="14361" max="14361" width="19" style="1" customWidth="1"/>
    <col min="14362" max="14362" width="24.42578125" style="1" bestFit="1" customWidth="1"/>
    <col min="14363" max="14363" width="18.7109375" style="1" bestFit="1" customWidth="1"/>
    <col min="14364" max="14364" width="18.5703125" style="1" bestFit="1" customWidth="1"/>
    <col min="14365" max="14365" width="22" style="1" bestFit="1" customWidth="1"/>
    <col min="14366" max="14366" width="9.28515625" style="1" bestFit="1" customWidth="1"/>
    <col min="14367" max="14367" width="12.140625" style="1" bestFit="1" customWidth="1"/>
    <col min="14368" max="14368" width="15.7109375" style="1" bestFit="1" customWidth="1"/>
    <col min="14369" max="14602" width="11.42578125" style="1"/>
    <col min="14603" max="14604" width="0" style="1" hidden="1" customWidth="1"/>
    <col min="14605" max="14605" width="29.5703125" style="1" bestFit="1" customWidth="1"/>
    <col min="14606" max="14606" width="28.5703125" style="1" customWidth="1"/>
    <col min="14607" max="14608" width="0" style="1" hidden="1" customWidth="1"/>
    <col min="14609" max="14609" width="21.85546875" style="1" bestFit="1" customWidth="1"/>
    <col min="14610" max="14610" width="19.28515625" style="1" bestFit="1" customWidth="1"/>
    <col min="14611" max="14611" width="16.42578125" style="1" bestFit="1" customWidth="1"/>
    <col min="14612" max="14612" width="22.85546875" style="1" bestFit="1" customWidth="1"/>
    <col min="14613" max="14613" width="18.5703125" style="1" customWidth="1"/>
    <col min="14614" max="14614" width="18.5703125" style="1" bestFit="1" customWidth="1"/>
    <col min="14615" max="14615" width="17.140625" style="1" customWidth="1"/>
    <col min="14616" max="14616" width="18.85546875" style="1" bestFit="1" customWidth="1"/>
    <col min="14617" max="14617" width="19" style="1" customWidth="1"/>
    <col min="14618" max="14618" width="24.42578125" style="1" bestFit="1" customWidth="1"/>
    <col min="14619" max="14619" width="18.7109375" style="1" bestFit="1" customWidth="1"/>
    <col min="14620" max="14620" width="18.5703125" style="1" bestFit="1" customWidth="1"/>
    <col min="14621" max="14621" width="22" style="1" bestFit="1" customWidth="1"/>
    <col min="14622" max="14622" width="9.28515625" style="1" bestFit="1" customWidth="1"/>
    <col min="14623" max="14623" width="12.140625" style="1" bestFit="1" customWidth="1"/>
    <col min="14624" max="14624" width="15.7109375" style="1" bestFit="1" customWidth="1"/>
    <col min="14625" max="14858" width="11.42578125" style="1"/>
    <col min="14859" max="14860" width="0" style="1" hidden="1" customWidth="1"/>
    <col min="14861" max="14861" width="29.5703125" style="1" bestFit="1" customWidth="1"/>
    <col min="14862" max="14862" width="28.5703125" style="1" customWidth="1"/>
    <col min="14863" max="14864" width="0" style="1" hidden="1" customWidth="1"/>
    <col min="14865" max="14865" width="21.85546875" style="1" bestFit="1" customWidth="1"/>
    <col min="14866" max="14866" width="19.28515625" style="1" bestFit="1" customWidth="1"/>
    <col min="14867" max="14867" width="16.42578125" style="1" bestFit="1" customWidth="1"/>
    <col min="14868" max="14868" width="22.85546875" style="1" bestFit="1" customWidth="1"/>
    <col min="14869" max="14869" width="18.5703125" style="1" customWidth="1"/>
    <col min="14870" max="14870" width="18.5703125" style="1" bestFit="1" customWidth="1"/>
    <col min="14871" max="14871" width="17.140625" style="1" customWidth="1"/>
    <col min="14872" max="14872" width="18.85546875" style="1" bestFit="1" customWidth="1"/>
    <col min="14873" max="14873" width="19" style="1" customWidth="1"/>
    <col min="14874" max="14874" width="24.42578125" style="1" bestFit="1" customWidth="1"/>
    <col min="14875" max="14875" width="18.7109375" style="1" bestFit="1" customWidth="1"/>
    <col min="14876" max="14876" width="18.5703125" style="1" bestFit="1" customWidth="1"/>
    <col min="14877" max="14877" width="22" style="1" bestFit="1" customWidth="1"/>
    <col min="14878" max="14878" width="9.28515625" style="1" bestFit="1" customWidth="1"/>
    <col min="14879" max="14879" width="12.140625" style="1" bestFit="1" customWidth="1"/>
    <col min="14880" max="14880" width="15.7109375" style="1" bestFit="1" customWidth="1"/>
    <col min="14881" max="15114" width="11.42578125" style="1"/>
    <col min="15115" max="15116" width="0" style="1" hidden="1" customWidth="1"/>
    <col min="15117" max="15117" width="29.5703125" style="1" bestFit="1" customWidth="1"/>
    <col min="15118" max="15118" width="28.5703125" style="1" customWidth="1"/>
    <col min="15119" max="15120" width="0" style="1" hidden="1" customWidth="1"/>
    <col min="15121" max="15121" width="21.85546875" style="1" bestFit="1" customWidth="1"/>
    <col min="15122" max="15122" width="19.28515625" style="1" bestFit="1" customWidth="1"/>
    <col min="15123" max="15123" width="16.42578125" style="1" bestFit="1" customWidth="1"/>
    <col min="15124" max="15124" width="22.85546875" style="1" bestFit="1" customWidth="1"/>
    <col min="15125" max="15125" width="18.5703125" style="1" customWidth="1"/>
    <col min="15126" max="15126" width="18.5703125" style="1" bestFit="1" customWidth="1"/>
    <col min="15127" max="15127" width="17.140625" style="1" customWidth="1"/>
    <col min="15128" max="15128" width="18.85546875" style="1" bestFit="1" customWidth="1"/>
    <col min="15129" max="15129" width="19" style="1" customWidth="1"/>
    <col min="15130" max="15130" width="24.42578125" style="1" bestFit="1" customWidth="1"/>
    <col min="15131" max="15131" width="18.7109375" style="1" bestFit="1" customWidth="1"/>
    <col min="15132" max="15132" width="18.5703125" style="1" bestFit="1" customWidth="1"/>
    <col min="15133" max="15133" width="22" style="1" bestFit="1" customWidth="1"/>
    <col min="15134" max="15134" width="9.28515625" style="1" bestFit="1" customWidth="1"/>
    <col min="15135" max="15135" width="12.140625" style="1" bestFit="1" customWidth="1"/>
    <col min="15136" max="15136" width="15.7109375" style="1" bestFit="1" customWidth="1"/>
    <col min="15137" max="15370" width="11.42578125" style="1"/>
    <col min="15371" max="15372" width="0" style="1" hidden="1" customWidth="1"/>
    <col min="15373" max="15373" width="29.5703125" style="1" bestFit="1" customWidth="1"/>
    <col min="15374" max="15374" width="28.5703125" style="1" customWidth="1"/>
    <col min="15375" max="15376" width="0" style="1" hidden="1" customWidth="1"/>
    <col min="15377" max="15377" width="21.85546875" style="1" bestFit="1" customWidth="1"/>
    <col min="15378" max="15378" width="19.28515625" style="1" bestFit="1" customWidth="1"/>
    <col min="15379" max="15379" width="16.42578125" style="1" bestFit="1" customWidth="1"/>
    <col min="15380" max="15380" width="22.85546875" style="1" bestFit="1" customWidth="1"/>
    <col min="15381" max="15381" width="18.5703125" style="1" customWidth="1"/>
    <col min="15382" max="15382" width="18.5703125" style="1" bestFit="1" customWidth="1"/>
    <col min="15383" max="15383" width="17.140625" style="1" customWidth="1"/>
    <col min="15384" max="15384" width="18.85546875" style="1" bestFit="1" customWidth="1"/>
    <col min="15385" max="15385" width="19" style="1" customWidth="1"/>
    <col min="15386" max="15386" width="24.42578125" style="1" bestFit="1" customWidth="1"/>
    <col min="15387" max="15387" width="18.7109375" style="1" bestFit="1" customWidth="1"/>
    <col min="15388" max="15388" width="18.5703125" style="1" bestFit="1" customWidth="1"/>
    <col min="15389" max="15389" width="22" style="1" bestFit="1" customWidth="1"/>
    <col min="15390" max="15390" width="9.28515625" style="1" bestFit="1" customWidth="1"/>
    <col min="15391" max="15391" width="12.140625" style="1" bestFit="1" customWidth="1"/>
    <col min="15392" max="15392" width="15.7109375" style="1" bestFit="1" customWidth="1"/>
    <col min="15393" max="15626" width="11.42578125" style="1"/>
    <col min="15627" max="15628" width="0" style="1" hidden="1" customWidth="1"/>
    <col min="15629" max="15629" width="29.5703125" style="1" bestFit="1" customWidth="1"/>
    <col min="15630" max="15630" width="28.5703125" style="1" customWidth="1"/>
    <col min="15631" max="15632" width="0" style="1" hidden="1" customWidth="1"/>
    <col min="15633" max="15633" width="21.85546875" style="1" bestFit="1" customWidth="1"/>
    <col min="15634" max="15634" width="19.28515625" style="1" bestFit="1" customWidth="1"/>
    <col min="15635" max="15635" width="16.42578125" style="1" bestFit="1" customWidth="1"/>
    <col min="15636" max="15636" width="22.85546875" style="1" bestFit="1" customWidth="1"/>
    <col min="15637" max="15637" width="18.5703125" style="1" customWidth="1"/>
    <col min="15638" max="15638" width="18.5703125" style="1" bestFit="1" customWidth="1"/>
    <col min="15639" max="15639" width="17.140625" style="1" customWidth="1"/>
    <col min="15640" max="15640" width="18.85546875" style="1" bestFit="1" customWidth="1"/>
    <col min="15641" max="15641" width="19" style="1" customWidth="1"/>
    <col min="15642" max="15642" width="24.42578125" style="1" bestFit="1" customWidth="1"/>
    <col min="15643" max="15643" width="18.7109375" style="1" bestFit="1" customWidth="1"/>
    <col min="15644" max="15644" width="18.5703125" style="1" bestFit="1" customWidth="1"/>
    <col min="15645" max="15645" width="22" style="1" bestFit="1" customWidth="1"/>
    <col min="15646" max="15646" width="9.28515625" style="1" bestFit="1" customWidth="1"/>
    <col min="15647" max="15647" width="12.140625" style="1" bestFit="1" customWidth="1"/>
    <col min="15648" max="15648" width="15.7109375" style="1" bestFit="1" customWidth="1"/>
    <col min="15649" max="15882" width="11.42578125" style="1"/>
    <col min="15883" max="15884" width="0" style="1" hidden="1" customWidth="1"/>
    <col min="15885" max="15885" width="29.5703125" style="1" bestFit="1" customWidth="1"/>
    <col min="15886" max="15886" width="28.5703125" style="1" customWidth="1"/>
    <col min="15887" max="15888" width="0" style="1" hidden="1" customWidth="1"/>
    <col min="15889" max="15889" width="21.85546875" style="1" bestFit="1" customWidth="1"/>
    <col min="15890" max="15890" width="19.28515625" style="1" bestFit="1" customWidth="1"/>
    <col min="15891" max="15891" width="16.42578125" style="1" bestFit="1" customWidth="1"/>
    <col min="15892" max="15892" width="22.85546875" style="1" bestFit="1" customWidth="1"/>
    <col min="15893" max="15893" width="18.5703125" style="1" customWidth="1"/>
    <col min="15894" max="15894" width="18.5703125" style="1" bestFit="1" customWidth="1"/>
    <col min="15895" max="15895" width="17.140625" style="1" customWidth="1"/>
    <col min="15896" max="15896" width="18.85546875" style="1" bestFit="1" customWidth="1"/>
    <col min="15897" max="15897" width="19" style="1" customWidth="1"/>
    <col min="15898" max="15898" width="24.42578125" style="1" bestFit="1" customWidth="1"/>
    <col min="15899" max="15899" width="18.7109375" style="1" bestFit="1" customWidth="1"/>
    <col min="15900" max="15900" width="18.5703125" style="1" bestFit="1" customWidth="1"/>
    <col min="15901" max="15901" width="22" style="1" bestFit="1" customWidth="1"/>
    <col min="15902" max="15902" width="9.28515625" style="1" bestFit="1" customWidth="1"/>
    <col min="15903" max="15903" width="12.140625" style="1" bestFit="1" customWidth="1"/>
    <col min="15904" max="15904" width="15.7109375" style="1" bestFit="1" customWidth="1"/>
    <col min="15905" max="16138" width="11.42578125" style="1"/>
    <col min="16139" max="16140" width="0" style="1" hidden="1" customWidth="1"/>
    <col min="16141" max="16141" width="29.5703125" style="1" bestFit="1" customWidth="1"/>
    <col min="16142" max="16142" width="28.5703125" style="1" customWidth="1"/>
    <col min="16143" max="16144" width="0" style="1" hidden="1" customWidth="1"/>
    <col min="16145" max="16145" width="21.85546875" style="1" bestFit="1" customWidth="1"/>
    <col min="16146" max="16146" width="19.28515625" style="1" bestFit="1" customWidth="1"/>
    <col min="16147" max="16147" width="16.42578125" style="1" bestFit="1" customWidth="1"/>
    <col min="16148" max="16148" width="22.85546875" style="1" bestFit="1" customWidth="1"/>
    <col min="16149" max="16149" width="18.5703125" style="1" customWidth="1"/>
    <col min="16150" max="16150" width="18.5703125" style="1" bestFit="1" customWidth="1"/>
    <col min="16151" max="16151" width="17.140625" style="1" customWidth="1"/>
    <col min="16152" max="16152" width="18.85546875" style="1" bestFit="1" customWidth="1"/>
    <col min="16153" max="16153" width="19" style="1" customWidth="1"/>
    <col min="16154" max="16154" width="24.42578125" style="1" bestFit="1" customWidth="1"/>
    <col min="16155" max="16155" width="18.7109375" style="1" bestFit="1" customWidth="1"/>
    <col min="16156" max="16156" width="18.5703125" style="1" bestFit="1" customWidth="1"/>
    <col min="16157" max="16157" width="22" style="1" bestFit="1" customWidth="1"/>
    <col min="16158" max="16158" width="9.28515625" style="1" bestFit="1" customWidth="1"/>
    <col min="16159" max="16159" width="12.140625" style="1" bestFit="1" customWidth="1"/>
    <col min="16160" max="16160" width="15.7109375" style="1" bestFit="1" customWidth="1"/>
    <col min="16161" max="16384" width="11.42578125" style="1"/>
  </cols>
  <sheetData>
    <row r="1" spans="1:32" ht="15" customHeight="1" x14ac:dyDescent="0.2">
      <c r="A1" s="81"/>
      <c r="B1" s="81"/>
      <c r="C1" s="81"/>
      <c r="D1" s="82" t="s">
        <v>77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C1" s="58"/>
      <c r="AD1" s="58"/>
      <c r="AE1" s="58"/>
      <c r="AF1" s="57" t="s">
        <v>78</v>
      </c>
    </row>
    <row r="2" spans="1:32" ht="12.75" customHeight="1" x14ac:dyDescent="0.2">
      <c r="A2" s="81"/>
      <c r="B2" s="81"/>
      <c r="C2" s="81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C2" s="58"/>
      <c r="AD2" s="58"/>
      <c r="AE2" s="58"/>
      <c r="AF2" s="92" t="s">
        <v>79</v>
      </c>
    </row>
    <row r="3" spans="1:32" ht="13.5" customHeight="1" x14ac:dyDescent="0.2">
      <c r="A3" s="81"/>
      <c r="B3" s="81"/>
      <c r="C3" s="81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C3" s="58"/>
      <c r="AD3" s="58"/>
      <c r="AE3" s="58"/>
      <c r="AF3" s="93"/>
    </row>
    <row r="4" spans="1:32" ht="13.5" customHeight="1" thickBot="1" x14ac:dyDescent="0.25">
      <c r="A4" s="81"/>
      <c r="B4" s="81"/>
      <c r="C4" s="81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C4" s="59"/>
      <c r="AD4" s="59"/>
      <c r="AE4" s="59"/>
      <c r="AF4" s="94"/>
    </row>
    <row r="5" spans="1:32" ht="15" customHeight="1" x14ac:dyDescent="0.2">
      <c r="A5" s="90" t="s">
        <v>76</v>
      </c>
      <c r="B5" s="79" t="s">
        <v>0</v>
      </c>
      <c r="C5" s="88" t="s">
        <v>80</v>
      </c>
      <c r="D5" s="79" t="s">
        <v>1</v>
      </c>
      <c r="E5" s="79" t="s">
        <v>72</v>
      </c>
      <c r="F5" s="80" t="s">
        <v>2</v>
      </c>
      <c r="G5" s="77" t="s">
        <v>61</v>
      </c>
      <c r="H5" s="78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80"/>
      <c r="AF5" s="85" t="s">
        <v>81</v>
      </c>
    </row>
    <row r="6" spans="1:32" ht="113.25" thickBot="1" x14ac:dyDescent="0.25">
      <c r="A6" s="91"/>
      <c r="B6" s="87"/>
      <c r="C6" s="89"/>
      <c r="D6" s="87"/>
      <c r="E6" s="87"/>
      <c r="F6" s="84"/>
      <c r="G6" s="33" t="s">
        <v>3</v>
      </c>
      <c r="H6" s="32" t="s">
        <v>141</v>
      </c>
      <c r="I6" s="34" t="s">
        <v>95</v>
      </c>
      <c r="J6" s="34" t="s">
        <v>71</v>
      </c>
      <c r="K6" s="34" t="s">
        <v>4</v>
      </c>
      <c r="L6" s="34" t="s">
        <v>136</v>
      </c>
      <c r="M6" s="34" t="s">
        <v>5</v>
      </c>
      <c r="N6" s="34" t="s">
        <v>6</v>
      </c>
      <c r="O6" s="34" t="s">
        <v>144</v>
      </c>
      <c r="P6" s="34" t="s">
        <v>7</v>
      </c>
      <c r="Q6" s="34" t="s">
        <v>103</v>
      </c>
      <c r="R6" s="34" t="s">
        <v>124</v>
      </c>
      <c r="S6" s="34" t="s">
        <v>101</v>
      </c>
      <c r="T6" s="34" t="s">
        <v>8</v>
      </c>
      <c r="U6" s="34" t="s">
        <v>62</v>
      </c>
      <c r="V6" s="34" t="s">
        <v>9</v>
      </c>
      <c r="W6" s="34" t="s">
        <v>130</v>
      </c>
      <c r="X6" s="34" t="s">
        <v>10</v>
      </c>
      <c r="Y6" s="34" t="s">
        <v>11</v>
      </c>
      <c r="Z6" s="34" t="s">
        <v>131</v>
      </c>
      <c r="AA6" s="34" t="s">
        <v>12</v>
      </c>
      <c r="AB6" s="35" t="s">
        <v>13</v>
      </c>
      <c r="AC6" s="32" t="s">
        <v>139</v>
      </c>
      <c r="AD6" s="32" t="s">
        <v>138</v>
      </c>
      <c r="AE6" s="32" t="s">
        <v>137</v>
      </c>
      <c r="AF6" s="86"/>
    </row>
    <row r="7" spans="1:32" ht="78.75" x14ac:dyDescent="0.2">
      <c r="A7" s="3">
        <v>1</v>
      </c>
      <c r="B7" s="17" t="s">
        <v>14</v>
      </c>
      <c r="C7" s="18" t="s">
        <v>15</v>
      </c>
      <c r="D7" s="19" t="s">
        <v>16</v>
      </c>
      <c r="E7" s="5">
        <v>2051070114</v>
      </c>
      <c r="F7" s="54">
        <f>SUM(G7:AE7)</f>
        <v>18519471093</v>
      </c>
      <c r="G7" s="29"/>
      <c r="H7" s="29"/>
      <c r="I7" s="27"/>
      <c r="J7" s="27">
        <f>16019471093+1500000000</f>
        <v>17519471093</v>
      </c>
      <c r="K7" s="27"/>
      <c r="L7" s="27"/>
      <c r="M7" s="27"/>
      <c r="N7" s="27"/>
      <c r="O7" s="27"/>
      <c r="P7" s="27"/>
      <c r="Q7" s="27"/>
      <c r="R7" s="43"/>
      <c r="S7" s="27"/>
      <c r="T7" s="27"/>
      <c r="U7" s="27">
        <v>1000000000</v>
      </c>
      <c r="V7" s="27"/>
      <c r="W7" s="27"/>
      <c r="X7" s="27"/>
      <c r="Y7" s="27"/>
      <c r="Z7" s="27"/>
      <c r="AA7" s="27"/>
      <c r="AB7" s="28"/>
      <c r="AC7" s="27"/>
      <c r="AD7" s="27"/>
      <c r="AE7" s="28"/>
      <c r="AF7" s="55" t="s">
        <v>173</v>
      </c>
    </row>
    <row r="8" spans="1:32" ht="63.75" x14ac:dyDescent="0.2">
      <c r="A8" s="4">
        <f>A7+1</f>
        <v>2</v>
      </c>
      <c r="B8" s="6" t="s">
        <v>17</v>
      </c>
      <c r="C8" s="24" t="s">
        <v>15</v>
      </c>
      <c r="D8" s="7" t="s">
        <v>16</v>
      </c>
      <c r="E8" s="8">
        <v>2051070115</v>
      </c>
      <c r="F8" s="23">
        <f t="shared" ref="F8:F61" si="0">SUM(G8:AE8)</f>
        <v>23197052053</v>
      </c>
      <c r="G8" s="30"/>
      <c r="H8" s="30"/>
      <c r="I8" s="9"/>
      <c r="J8" s="9">
        <f>24697052053-1500000000</f>
        <v>23197052053</v>
      </c>
      <c r="K8" s="9"/>
      <c r="L8" s="9"/>
      <c r="M8" s="9"/>
      <c r="N8" s="9"/>
      <c r="O8" s="9"/>
      <c r="P8" s="9"/>
      <c r="Q8" s="9"/>
      <c r="R8" s="44"/>
      <c r="S8" s="9"/>
      <c r="T8" s="9"/>
      <c r="U8" s="9"/>
      <c r="V8" s="9"/>
      <c r="W8" s="9"/>
      <c r="X8" s="9"/>
      <c r="Y8" s="9"/>
      <c r="Z8" s="9"/>
      <c r="AA8" s="9"/>
      <c r="AB8" s="26"/>
      <c r="AC8" s="9"/>
      <c r="AD8" s="9"/>
      <c r="AE8" s="26"/>
      <c r="AF8" s="55" t="s">
        <v>174</v>
      </c>
    </row>
    <row r="9" spans="1:32" ht="101.25" x14ac:dyDescent="0.2">
      <c r="A9" s="4">
        <v>3</v>
      </c>
      <c r="B9" s="6" t="s">
        <v>18</v>
      </c>
      <c r="C9" s="24" t="s">
        <v>15</v>
      </c>
      <c r="D9" s="7" t="s">
        <v>19</v>
      </c>
      <c r="E9" s="10">
        <v>2051150102</v>
      </c>
      <c r="F9" s="23">
        <f t="shared" si="0"/>
        <v>2400100622</v>
      </c>
      <c r="G9" s="30"/>
      <c r="H9" s="30"/>
      <c r="I9" s="9"/>
      <c r="J9" s="9"/>
      <c r="K9" s="9"/>
      <c r="L9" s="9"/>
      <c r="M9" s="9">
        <v>200000000</v>
      </c>
      <c r="N9" s="9"/>
      <c r="O9" s="9"/>
      <c r="P9" s="9"/>
      <c r="Q9" s="9">
        <f>150210673+11558867+109757984+67117414</f>
        <v>338644938</v>
      </c>
      <c r="R9" s="44">
        <v>861455684</v>
      </c>
      <c r="S9" s="9"/>
      <c r="T9" s="9">
        <v>1000000000</v>
      </c>
      <c r="U9" s="9"/>
      <c r="V9" s="9"/>
      <c r="W9" s="9"/>
      <c r="X9" s="9"/>
      <c r="Y9" s="9"/>
      <c r="Z9" s="9"/>
      <c r="AA9" s="9"/>
      <c r="AB9" s="26"/>
      <c r="AC9" s="9"/>
      <c r="AD9" s="9"/>
      <c r="AE9" s="26"/>
      <c r="AF9" s="37" t="s">
        <v>125</v>
      </c>
    </row>
    <row r="10" spans="1:32" ht="45" x14ac:dyDescent="0.2">
      <c r="A10" s="4">
        <f t="shared" ref="A10:A14" si="1">A9+1</f>
        <v>4</v>
      </c>
      <c r="B10" s="6" t="s">
        <v>20</v>
      </c>
      <c r="C10" s="24" t="s">
        <v>15</v>
      </c>
      <c r="D10" s="11" t="s">
        <v>21</v>
      </c>
      <c r="E10" s="12">
        <v>2051130103</v>
      </c>
      <c r="F10" s="23">
        <f t="shared" si="0"/>
        <v>384104940</v>
      </c>
      <c r="G10" s="30"/>
      <c r="H10" s="30"/>
      <c r="I10" s="9"/>
      <c r="J10" s="9"/>
      <c r="K10" s="9"/>
      <c r="L10" s="9"/>
      <c r="M10" s="9">
        <v>170000000</v>
      </c>
      <c r="N10" s="9"/>
      <c r="O10" s="9"/>
      <c r="P10" s="9"/>
      <c r="Q10" s="9"/>
      <c r="R10" s="44">
        <v>214104940</v>
      </c>
      <c r="S10" s="9"/>
      <c r="T10" s="9"/>
      <c r="U10" s="9"/>
      <c r="V10" s="9"/>
      <c r="W10" s="9"/>
      <c r="X10" s="9"/>
      <c r="Y10" s="9"/>
      <c r="Z10" s="9"/>
      <c r="AA10" s="9"/>
      <c r="AB10" s="26"/>
      <c r="AC10" s="9"/>
      <c r="AD10" s="9"/>
      <c r="AE10" s="26"/>
      <c r="AF10" s="37" t="s">
        <v>126</v>
      </c>
    </row>
    <row r="11" spans="1:32" ht="63.75" x14ac:dyDescent="0.2">
      <c r="A11" s="4">
        <f t="shared" si="1"/>
        <v>5</v>
      </c>
      <c r="B11" s="6" t="s">
        <v>22</v>
      </c>
      <c r="C11" s="24" t="s">
        <v>15</v>
      </c>
      <c r="D11" s="11" t="s">
        <v>23</v>
      </c>
      <c r="E11" s="12">
        <v>2091310102</v>
      </c>
      <c r="F11" s="23">
        <f t="shared" si="0"/>
        <v>90000000</v>
      </c>
      <c r="G11" s="30"/>
      <c r="H11" s="30"/>
      <c r="I11" s="9"/>
      <c r="J11" s="2"/>
      <c r="K11" s="9"/>
      <c r="L11" s="9"/>
      <c r="M11" s="9">
        <v>90000000</v>
      </c>
      <c r="N11" s="9"/>
      <c r="O11" s="9"/>
      <c r="P11" s="9"/>
      <c r="Q11" s="9"/>
      <c r="R11" s="44"/>
      <c r="S11" s="9"/>
      <c r="T11" s="9"/>
      <c r="U11" s="9"/>
      <c r="V11" s="9"/>
      <c r="W11" s="9"/>
      <c r="X11" s="9"/>
      <c r="Y11" s="9"/>
      <c r="Z11" s="9"/>
      <c r="AA11" s="9"/>
      <c r="AB11" s="26"/>
      <c r="AC11" s="9"/>
      <c r="AD11" s="9"/>
      <c r="AE11" s="26"/>
      <c r="AF11" s="38"/>
    </row>
    <row r="12" spans="1:32" ht="101.25" x14ac:dyDescent="0.2">
      <c r="A12" s="4">
        <f t="shared" si="1"/>
        <v>6</v>
      </c>
      <c r="B12" s="6" t="s">
        <v>24</v>
      </c>
      <c r="C12" s="24" t="s">
        <v>15</v>
      </c>
      <c r="D12" s="24" t="s">
        <v>25</v>
      </c>
      <c r="E12" s="12">
        <v>2051070116</v>
      </c>
      <c r="F12" s="23">
        <f t="shared" si="0"/>
        <v>429700000</v>
      </c>
      <c r="G12" s="30"/>
      <c r="H12" s="30"/>
      <c r="I12" s="9"/>
      <c r="J12" s="9"/>
      <c r="K12" s="9"/>
      <c r="L12" s="9"/>
      <c r="M12" s="9">
        <v>300000000</v>
      </c>
      <c r="N12" s="9"/>
      <c r="O12" s="9"/>
      <c r="P12" s="9"/>
      <c r="Q12" s="9">
        <f>26000000+7400000+8000000+6930769</f>
        <v>48330769</v>
      </c>
      <c r="R12" s="44">
        <v>81369231</v>
      </c>
      <c r="S12" s="9"/>
      <c r="T12" s="9"/>
      <c r="U12" s="9"/>
      <c r="V12" s="9"/>
      <c r="W12" s="9"/>
      <c r="X12" s="9"/>
      <c r="Y12" s="9"/>
      <c r="Z12" s="9"/>
      <c r="AA12" s="9"/>
      <c r="AB12" s="26"/>
      <c r="AC12" s="9"/>
      <c r="AD12" s="9"/>
      <c r="AE12" s="26"/>
      <c r="AF12" s="37" t="s">
        <v>127</v>
      </c>
    </row>
    <row r="13" spans="1:32" ht="168.75" x14ac:dyDescent="0.2">
      <c r="A13" s="4">
        <f t="shared" si="1"/>
        <v>7</v>
      </c>
      <c r="B13" s="6" t="s">
        <v>26</v>
      </c>
      <c r="C13" s="24" t="s">
        <v>15</v>
      </c>
      <c r="D13" s="25" t="s">
        <v>27</v>
      </c>
      <c r="E13" s="12">
        <v>2061080325</v>
      </c>
      <c r="F13" s="23">
        <f t="shared" si="0"/>
        <v>2230050096</v>
      </c>
      <c r="G13" s="30"/>
      <c r="H13" s="30"/>
      <c r="I13" s="9"/>
      <c r="J13" s="9"/>
      <c r="K13" s="9"/>
      <c r="L13" s="9"/>
      <c r="M13" s="9">
        <v>60000000</v>
      </c>
      <c r="N13" s="9"/>
      <c r="O13" s="9"/>
      <c r="P13" s="2"/>
      <c r="Q13" s="9">
        <f>25625829+7782600</f>
        <v>33408429</v>
      </c>
      <c r="R13" s="44">
        <f>356576827+973680858+9719</f>
        <v>1330267404</v>
      </c>
      <c r="S13" s="9"/>
      <c r="T13" s="9"/>
      <c r="U13" s="9"/>
      <c r="V13" s="9">
        <f>'[1]TECHOS 2018'!B7/2+3075000</f>
        <v>606300000</v>
      </c>
      <c r="W13" s="9">
        <v>200074263</v>
      </c>
      <c r="X13" s="9"/>
      <c r="Y13" s="9"/>
      <c r="Z13" s="9"/>
      <c r="AA13" s="9"/>
      <c r="AB13" s="26"/>
      <c r="AC13" s="9"/>
      <c r="AD13" s="9"/>
      <c r="AE13" s="26"/>
      <c r="AF13" s="37" t="s">
        <v>145</v>
      </c>
    </row>
    <row r="14" spans="1:32" ht="56.25" x14ac:dyDescent="0.2">
      <c r="A14" s="4">
        <f t="shared" si="1"/>
        <v>8</v>
      </c>
      <c r="B14" s="20" t="s">
        <v>11</v>
      </c>
      <c r="C14" s="21"/>
      <c r="D14" s="21"/>
      <c r="E14" s="25" t="s">
        <v>75</v>
      </c>
      <c r="F14" s="23">
        <f>SUM(G14:AE14)</f>
        <v>5824604969</v>
      </c>
      <c r="G14" s="30"/>
      <c r="H14" s="30"/>
      <c r="I14" s="9"/>
      <c r="J14" s="9"/>
      <c r="K14" s="9"/>
      <c r="L14" s="9"/>
      <c r="M14" s="9"/>
      <c r="N14" s="9"/>
      <c r="O14" s="9"/>
      <c r="P14" s="2"/>
      <c r="Q14" s="2"/>
      <c r="R14" s="45"/>
      <c r="S14" s="9"/>
      <c r="T14" s="9"/>
      <c r="U14" s="9"/>
      <c r="V14" s="9"/>
      <c r="W14" s="9"/>
      <c r="X14" s="9"/>
      <c r="Y14" s="9">
        <f>'[1]TECHOS 2018'!B18-Y15-Y16-Y19-Y17-Y20-Y21-Y22-Y23-Y24-Y25-Y26-Y27-Y18-Y28-Y29-Y32-Y31-Y33-Y35-Y36-Y37-Y38-Y39-Y40-Y41-Y42-Y43-Y44</f>
        <v>5824604969</v>
      </c>
      <c r="Z14" s="9"/>
      <c r="AA14" s="9"/>
      <c r="AB14" s="26"/>
      <c r="AC14" s="9"/>
      <c r="AD14" s="9"/>
      <c r="AE14" s="26"/>
      <c r="AF14" s="37" t="s">
        <v>154</v>
      </c>
    </row>
    <row r="15" spans="1:32" ht="38.25" x14ac:dyDescent="0.2">
      <c r="A15" s="4" t="s">
        <v>105</v>
      </c>
      <c r="B15" s="13" t="s">
        <v>63</v>
      </c>
      <c r="C15" s="95" t="s">
        <v>15</v>
      </c>
      <c r="D15" s="99" t="s">
        <v>27</v>
      </c>
      <c r="E15" s="12">
        <v>2061080327</v>
      </c>
      <c r="F15" s="23">
        <f t="shared" si="0"/>
        <v>15788497</v>
      </c>
      <c r="G15" s="30"/>
      <c r="H15" s="30"/>
      <c r="I15" s="9"/>
      <c r="J15" s="9"/>
      <c r="K15" s="9"/>
      <c r="L15" s="9"/>
      <c r="M15" s="9"/>
      <c r="N15" s="9"/>
      <c r="O15" s="9"/>
      <c r="P15" s="2"/>
      <c r="Q15" s="2"/>
      <c r="R15" s="45"/>
      <c r="S15" s="9"/>
      <c r="T15" s="9"/>
      <c r="U15" s="9"/>
      <c r="V15" s="9"/>
      <c r="W15" s="9"/>
      <c r="X15" s="9"/>
      <c r="Y15" s="9">
        <v>15788497</v>
      </c>
      <c r="Z15" s="9"/>
      <c r="AA15" s="9"/>
      <c r="AB15" s="26"/>
      <c r="AC15" s="9"/>
      <c r="AD15" s="9"/>
      <c r="AE15" s="26"/>
      <c r="AF15" s="37"/>
    </row>
    <row r="16" spans="1:32" ht="38.25" x14ac:dyDescent="0.2">
      <c r="A16" s="4" t="s">
        <v>106</v>
      </c>
      <c r="B16" s="13" t="s">
        <v>64</v>
      </c>
      <c r="C16" s="95"/>
      <c r="D16" s="99"/>
      <c r="E16" s="12">
        <v>2061080326</v>
      </c>
      <c r="F16" s="23">
        <f t="shared" si="0"/>
        <v>78570713</v>
      </c>
      <c r="G16" s="30"/>
      <c r="H16" s="30"/>
      <c r="I16" s="9"/>
      <c r="J16" s="9"/>
      <c r="K16" s="9"/>
      <c r="L16" s="9"/>
      <c r="M16" s="9"/>
      <c r="N16" s="9"/>
      <c r="O16" s="9"/>
      <c r="P16" s="2"/>
      <c r="Q16" s="2"/>
      <c r="R16" s="45"/>
      <c r="S16" s="9"/>
      <c r="T16" s="9"/>
      <c r="U16" s="9"/>
      <c r="V16" s="9"/>
      <c r="W16" s="9"/>
      <c r="X16" s="9"/>
      <c r="Y16" s="9">
        <f>39735762+38834951</f>
        <v>78570713</v>
      </c>
      <c r="Z16" s="9"/>
      <c r="AA16" s="9"/>
      <c r="AB16" s="26"/>
      <c r="AC16" s="9"/>
      <c r="AD16" s="9"/>
      <c r="AE16" s="26"/>
      <c r="AF16" s="37" t="s">
        <v>156</v>
      </c>
    </row>
    <row r="17" spans="1:32" ht="38.25" customHeight="1" x14ac:dyDescent="0.2">
      <c r="A17" s="4" t="s">
        <v>107</v>
      </c>
      <c r="B17" s="14" t="s">
        <v>66</v>
      </c>
      <c r="C17" s="95" t="s">
        <v>15</v>
      </c>
      <c r="D17" s="99" t="s">
        <v>38</v>
      </c>
      <c r="E17" s="12">
        <v>2071110114</v>
      </c>
      <c r="F17" s="23">
        <f t="shared" si="0"/>
        <v>176177613</v>
      </c>
      <c r="G17" s="30"/>
      <c r="H17" s="30"/>
      <c r="I17" s="9"/>
      <c r="J17" s="9"/>
      <c r="K17" s="9"/>
      <c r="L17" s="9"/>
      <c r="M17" s="9"/>
      <c r="N17" s="9"/>
      <c r="O17" s="9"/>
      <c r="P17" s="2"/>
      <c r="Q17" s="2"/>
      <c r="R17" s="45"/>
      <c r="S17" s="9"/>
      <c r="T17" s="9"/>
      <c r="U17" s="9"/>
      <c r="V17" s="9"/>
      <c r="W17" s="9"/>
      <c r="X17" s="9"/>
      <c r="Y17" s="9">
        <v>176177613</v>
      </c>
      <c r="Z17" s="9"/>
      <c r="AA17" s="9"/>
      <c r="AB17" s="26"/>
      <c r="AC17" s="9"/>
      <c r="AD17" s="9"/>
      <c r="AE17" s="26"/>
      <c r="AF17" s="37"/>
    </row>
    <row r="18" spans="1:32" ht="51" x14ac:dyDescent="0.2">
      <c r="A18" s="4" t="s">
        <v>108</v>
      </c>
      <c r="B18" s="14" t="s">
        <v>86</v>
      </c>
      <c r="C18" s="95"/>
      <c r="D18" s="99"/>
      <c r="E18" s="12">
        <v>2071110117</v>
      </c>
      <c r="F18" s="23">
        <f t="shared" si="0"/>
        <v>144000000</v>
      </c>
      <c r="G18" s="30"/>
      <c r="H18" s="30"/>
      <c r="I18" s="9"/>
      <c r="J18" s="9"/>
      <c r="K18" s="9"/>
      <c r="L18" s="9"/>
      <c r="M18" s="9"/>
      <c r="N18" s="9"/>
      <c r="O18" s="9"/>
      <c r="P18" s="2"/>
      <c r="Q18" s="2"/>
      <c r="R18" s="45"/>
      <c r="S18" s="9"/>
      <c r="T18" s="9"/>
      <c r="U18" s="9"/>
      <c r="V18" s="9"/>
      <c r="W18" s="9"/>
      <c r="X18" s="9"/>
      <c r="Y18" s="9">
        <v>144000000</v>
      </c>
      <c r="Z18" s="9"/>
      <c r="AA18" s="9"/>
      <c r="AB18" s="26"/>
      <c r="AC18" s="9"/>
      <c r="AD18" s="9"/>
      <c r="AE18" s="26"/>
      <c r="AF18" s="37" t="s">
        <v>91</v>
      </c>
    </row>
    <row r="19" spans="1:32" ht="38.25" x14ac:dyDescent="0.2">
      <c r="A19" s="4" t="s">
        <v>109</v>
      </c>
      <c r="B19" s="13" t="s">
        <v>65</v>
      </c>
      <c r="C19" s="24" t="s">
        <v>15</v>
      </c>
      <c r="D19" s="24" t="s">
        <v>27</v>
      </c>
      <c r="E19" s="12">
        <v>2061080328</v>
      </c>
      <c r="F19" s="23">
        <f t="shared" si="0"/>
        <v>120095452</v>
      </c>
      <c r="G19" s="30"/>
      <c r="H19" s="30"/>
      <c r="I19" s="9"/>
      <c r="J19" s="9"/>
      <c r="K19" s="9"/>
      <c r="L19" s="9"/>
      <c r="M19" s="9"/>
      <c r="N19" s="9"/>
      <c r="O19" s="9"/>
      <c r="P19" s="2"/>
      <c r="Q19" s="2"/>
      <c r="R19" s="45"/>
      <c r="S19" s="9"/>
      <c r="T19" s="9"/>
      <c r="U19" s="9"/>
      <c r="V19" s="9"/>
      <c r="W19" s="9"/>
      <c r="X19" s="9"/>
      <c r="Y19" s="9">
        <f>45000000+75095452</f>
        <v>120095452</v>
      </c>
      <c r="Z19" s="9"/>
      <c r="AA19" s="9"/>
      <c r="AB19" s="26"/>
      <c r="AC19" s="9"/>
      <c r="AD19" s="9"/>
      <c r="AE19" s="26"/>
      <c r="AF19" s="37" t="s">
        <v>155</v>
      </c>
    </row>
    <row r="20" spans="1:32" ht="12.75" customHeight="1" x14ac:dyDescent="0.2">
      <c r="A20" s="4" t="s">
        <v>110</v>
      </c>
      <c r="B20" s="14" t="s">
        <v>67</v>
      </c>
      <c r="C20" s="95" t="s">
        <v>28</v>
      </c>
      <c r="D20" s="95" t="s">
        <v>29</v>
      </c>
      <c r="E20" s="12">
        <v>4231910232</v>
      </c>
      <c r="F20" s="23">
        <f t="shared" si="0"/>
        <v>13776746</v>
      </c>
      <c r="G20" s="30"/>
      <c r="H20" s="30"/>
      <c r="I20" s="9"/>
      <c r="J20" s="9"/>
      <c r="K20" s="9"/>
      <c r="L20" s="9"/>
      <c r="M20" s="9"/>
      <c r="N20" s="9"/>
      <c r="O20" s="9"/>
      <c r="P20" s="2"/>
      <c r="Q20" s="2"/>
      <c r="R20" s="45"/>
      <c r="S20" s="9"/>
      <c r="T20" s="9"/>
      <c r="U20" s="9"/>
      <c r="V20" s="9"/>
      <c r="W20" s="9"/>
      <c r="X20" s="9"/>
      <c r="Y20" s="9">
        <v>13776746</v>
      </c>
      <c r="Z20" s="9"/>
      <c r="AA20" s="9"/>
      <c r="AB20" s="26"/>
      <c r="AC20" s="9"/>
      <c r="AD20" s="9"/>
      <c r="AE20" s="26"/>
      <c r="AF20" s="37"/>
    </row>
    <row r="21" spans="1:32" ht="67.5" x14ac:dyDescent="0.2">
      <c r="A21" s="4" t="s">
        <v>111</v>
      </c>
      <c r="B21" s="14" t="s">
        <v>68</v>
      </c>
      <c r="C21" s="95"/>
      <c r="D21" s="95"/>
      <c r="E21" s="12">
        <v>4231910233</v>
      </c>
      <c r="F21" s="23">
        <f t="shared" si="0"/>
        <v>1187810488</v>
      </c>
      <c r="G21" s="30"/>
      <c r="H21" s="30"/>
      <c r="I21" s="9"/>
      <c r="J21" s="9"/>
      <c r="K21" s="9"/>
      <c r="L21" s="9"/>
      <c r="M21" s="9"/>
      <c r="N21" s="9"/>
      <c r="O21" s="9"/>
      <c r="P21" s="2"/>
      <c r="Q21" s="2"/>
      <c r="R21" s="45"/>
      <c r="S21" s="9"/>
      <c r="T21" s="9"/>
      <c r="U21" s="9"/>
      <c r="V21" s="9"/>
      <c r="W21" s="9"/>
      <c r="X21" s="9"/>
      <c r="Y21" s="9">
        <f>849106012+65977203+272727273</f>
        <v>1187810488</v>
      </c>
      <c r="Z21" s="9"/>
      <c r="AA21" s="9"/>
      <c r="AB21" s="26"/>
      <c r="AC21" s="9"/>
      <c r="AD21" s="9"/>
      <c r="AE21" s="26"/>
      <c r="AF21" s="37" t="s">
        <v>178</v>
      </c>
    </row>
    <row r="22" spans="1:32" ht="33.75" x14ac:dyDescent="0.2">
      <c r="A22" s="4" t="s">
        <v>112</v>
      </c>
      <c r="B22" s="14" t="s">
        <v>69</v>
      </c>
      <c r="C22" s="95"/>
      <c r="D22" s="95"/>
      <c r="E22" s="12" t="s">
        <v>73</v>
      </c>
      <c r="F22" s="23">
        <f t="shared" si="0"/>
        <v>545454545</v>
      </c>
      <c r="G22" s="30"/>
      <c r="H22" s="30"/>
      <c r="I22" s="9"/>
      <c r="J22" s="9"/>
      <c r="K22" s="9"/>
      <c r="L22" s="9"/>
      <c r="M22" s="9"/>
      <c r="N22" s="9"/>
      <c r="O22" s="9"/>
      <c r="P22" s="2"/>
      <c r="Q22" s="2"/>
      <c r="R22" s="45"/>
      <c r="S22" s="9"/>
      <c r="T22" s="9"/>
      <c r="U22" s="9"/>
      <c r="V22" s="9"/>
      <c r="W22" s="9"/>
      <c r="X22" s="9"/>
      <c r="Y22" s="9">
        <f>525454545+20000000</f>
        <v>545454545</v>
      </c>
      <c r="Z22" s="9"/>
      <c r="AA22" s="9"/>
      <c r="AB22" s="26"/>
      <c r="AC22" s="9"/>
      <c r="AD22" s="9"/>
      <c r="AE22" s="26"/>
      <c r="AF22" s="37" t="s">
        <v>179</v>
      </c>
    </row>
    <row r="23" spans="1:32" x14ac:dyDescent="0.2">
      <c r="A23" s="4" t="s">
        <v>113</v>
      </c>
      <c r="B23" s="14" t="s">
        <v>70</v>
      </c>
      <c r="C23" s="95"/>
      <c r="D23" s="95"/>
      <c r="E23" s="12" t="s">
        <v>74</v>
      </c>
      <c r="F23" s="23">
        <f t="shared" si="0"/>
        <v>141925000</v>
      </c>
      <c r="G23" s="30"/>
      <c r="H23" s="30"/>
      <c r="I23" s="9"/>
      <c r="J23" s="9"/>
      <c r="K23" s="9"/>
      <c r="L23" s="9"/>
      <c r="M23" s="9"/>
      <c r="N23" s="9"/>
      <c r="O23" s="9"/>
      <c r="P23" s="2"/>
      <c r="Q23" s="2"/>
      <c r="R23" s="45"/>
      <c r="S23" s="9"/>
      <c r="T23" s="9"/>
      <c r="U23" s="9"/>
      <c r="V23" s="9"/>
      <c r="W23" s="9"/>
      <c r="X23" s="9"/>
      <c r="Y23" s="9">
        <v>141925000</v>
      </c>
      <c r="Z23" s="9"/>
      <c r="AA23" s="9"/>
      <c r="AB23" s="26"/>
      <c r="AC23" s="9"/>
      <c r="AD23" s="9"/>
      <c r="AE23" s="26"/>
      <c r="AF23" s="37"/>
    </row>
    <row r="24" spans="1:32" ht="38.25" x14ac:dyDescent="0.2">
      <c r="A24" s="4" t="s">
        <v>114</v>
      </c>
      <c r="B24" s="14" t="s">
        <v>83</v>
      </c>
      <c r="C24" s="95"/>
      <c r="D24" s="95"/>
      <c r="E24" s="12">
        <v>4231910224</v>
      </c>
      <c r="F24" s="23">
        <f t="shared" si="0"/>
        <v>617270044</v>
      </c>
      <c r="G24" s="30"/>
      <c r="H24" s="30"/>
      <c r="I24" s="9"/>
      <c r="J24" s="9"/>
      <c r="K24" s="9"/>
      <c r="L24" s="9"/>
      <c r="M24" s="9"/>
      <c r="N24" s="9"/>
      <c r="O24" s="9"/>
      <c r="P24" s="2"/>
      <c r="Q24" s="2"/>
      <c r="R24" s="45"/>
      <c r="S24" s="9"/>
      <c r="T24" s="9"/>
      <c r="U24" s="9"/>
      <c r="V24" s="9"/>
      <c r="W24" s="9"/>
      <c r="X24" s="9"/>
      <c r="Y24" s="9">
        <v>617270044</v>
      </c>
      <c r="Z24" s="9"/>
      <c r="AA24" s="9"/>
      <c r="AB24" s="26"/>
      <c r="AC24" s="9"/>
      <c r="AD24" s="9"/>
      <c r="AE24" s="26"/>
      <c r="AF24" s="37" t="s">
        <v>88</v>
      </c>
    </row>
    <row r="25" spans="1:32" ht="33.75" x14ac:dyDescent="0.2">
      <c r="A25" s="4" t="s">
        <v>115</v>
      </c>
      <c r="B25" s="14" t="s">
        <v>84</v>
      </c>
      <c r="C25" s="95"/>
      <c r="D25" s="95"/>
      <c r="E25" s="12">
        <v>4231910229</v>
      </c>
      <c r="F25" s="23">
        <f t="shared" si="0"/>
        <v>20000000</v>
      </c>
      <c r="G25" s="30"/>
      <c r="H25" s="30"/>
      <c r="I25" s="9"/>
      <c r="J25" s="9"/>
      <c r="K25" s="9"/>
      <c r="L25" s="9"/>
      <c r="M25" s="9"/>
      <c r="N25" s="9"/>
      <c r="O25" s="9"/>
      <c r="P25" s="2"/>
      <c r="Q25" s="2"/>
      <c r="R25" s="45"/>
      <c r="S25" s="9"/>
      <c r="T25" s="9"/>
      <c r="U25" s="9"/>
      <c r="V25" s="9"/>
      <c r="W25" s="9"/>
      <c r="X25" s="9"/>
      <c r="Y25" s="9">
        <v>20000000</v>
      </c>
      <c r="Z25" s="9"/>
      <c r="AA25" s="9"/>
      <c r="AB25" s="26"/>
      <c r="AC25" s="9"/>
      <c r="AD25" s="9"/>
      <c r="AE25" s="26"/>
      <c r="AF25" s="37" t="s">
        <v>89</v>
      </c>
    </row>
    <row r="26" spans="1:32" ht="67.5" x14ac:dyDescent="0.2">
      <c r="A26" s="4" t="s">
        <v>116</v>
      </c>
      <c r="B26" s="14" t="s">
        <v>93</v>
      </c>
      <c r="C26" s="95"/>
      <c r="D26" s="95"/>
      <c r="E26" s="12">
        <v>4231910219</v>
      </c>
      <c r="F26" s="23">
        <f t="shared" si="0"/>
        <v>809634234</v>
      </c>
      <c r="G26" s="30"/>
      <c r="H26" s="30"/>
      <c r="I26" s="9"/>
      <c r="J26" s="9"/>
      <c r="K26" s="9"/>
      <c r="L26" s="9"/>
      <c r="M26" s="9"/>
      <c r="N26" s="9"/>
      <c r="O26" s="9"/>
      <c r="P26" s="2"/>
      <c r="Q26" s="2"/>
      <c r="R26" s="45"/>
      <c r="S26" s="9"/>
      <c r="T26" s="9"/>
      <c r="U26" s="9"/>
      <c r="V26" s="9"/>
      <c r="W26" s="9"/>
      <c r="X26" s="9"/>
      <c r="Y26" s="9">
        <f>534234234+275400000</f>
        <v>809634234</v>
      </c>
      <c r="Z26" s="9"/>
      <c r="AA26" s="9"/>
      <c r="AB26" s="26"/>
      <c r="AC26" s="9"/>
      <c r="AD26" s="9"/>
      <c r="AE26" s="26"/>
      <c r="AF26" s="37" t="s">
        <v>102</v>
      </c>
    </row>
    <row r="27" spans="1:32" ht="33.75" x14ac:dyDescent="0.2">
      <c r="A27" s="4" t="s">
        <v>117</v>
      </c>
      <c r="B27" s="14" t="s">
        <v>85</v>
      </c>
      <c r="C27" s="95"/>
      <c r="D27" s="95"/>
      <c r="E27" s="12">
        <v>4231910220</v>
      </c>
      <c r="F27" s="23">
        <f t="shared" si="0"/>
        <v>49362504</v>
      </c>
      <c r="G27" s="30"/>
      <c r="H27" s="30"/>
      <c r="I27" s="9"/>
      <c r="J27" s="9"/>
      <c r="K27" s="9"/>
      <c r="L27" s="9"/>
      <c r="M27" s="9"/>
      <c r="N27" s="9"/>
      <c r="O27" s="9"/>
      <c r="P27" s="2"/>
      <c r="Q27" s="2"/>
      <c r="R27" s="45"/>
      <c r="S27" s="9"/>
      <c r="T27" s="9"/>
      <c r="U27" s="9"/>
      <c r="V27" s="9"/>
      <c r="W27" s="9"/>
      <c r="X27" s="9"/>
      <c r="Y27" s="9">
        <v>49362504</v>
      </c>
      <c r="Z27" s="9"/>
      <c r="AA27" s="9"/>
      <c r="AB27" s="26"/>
      <c r="AC27" s="9"/>
      <c r="AD27" s="9"/>
      <c r="AE27" s="26"/>
      <c r="AF27" s="37" t="s">
        <v>90</v>
      </c>
    </row>
    <row r="28" spans="1:32" ht="33.75" x14ac:dyDescent="0.2">
      <c r="A28" s="4" t="s">
        <v>118</v>
      </c>
      <c r="B28" s="14" t="s">
        <v>87</v>
      </c>
      <c r="C28" s="95"/>
      <c r="D28" s="95"/>
      <c r="E28" s="12">
        <v>4231910230</v>
      </c>
      <c r="F28" s="23">
        <f t="shared" si="0"/>
        <v>471191305</v>
      </c>
      <c r="G28" s="30"/>
      <c r="H28" s="30"/>
      <c r="I28" s="9"/>
      <c r="J28" s="9"/>
      <c r="K28" s="9"/>
      <c r="L28" s="9"/>
      <c r="M28" s="9"/>
      <c r="N28" s="9"/>
      <c r="O28" s="9"/>
      <c r="P28" s="2"/>
      <c r="Q28" s="2"/>
      <c r="R28" s="45"/>
      <c r="S28" s="9"/>
      <c r="T28" s="9"/>
      <c r="U28" s="9"/>
      <c r="V28" s="9"/>
      <c r="W28" s="9"/>
      <c r="X28" s="9"/>
      <c r="Y28" s="9">
        <v>471191305</v>
      </c>
      <c r="Z28" s="9"/>
      <c r="AA28" s="9"/>
      <c r="AB28" s="26"/>
      <c r="AC28" s="9"/>
      <c r="AD28" s="9"/>
      <c r="AE28" s="26"/>
      <c r="AF28" s="37" t="s">
        <v>92</v>
      </c>
    </row>
    <row r="29" spans="1:32" ht="101.25" x14ac:dyDescent="0.2">
      <c r="A29" s="4" t="s">
        <v>119</v>
      </c>
      <c r="B29" s="14" t="s">
        <v>94</v>
      </c>
      <c r="C29" s="95"/>
      <c r="D29" s="95"/>
      <c r="E29" s="12">
        <v>4231910217</v>
      </c>
      <c r="F29" s="23">
        <f t="shared" si="0"/>
        <v>330524308</v>
      </c>
      <c r="G29" s="30"/>
      <c r="H29" s="30"/>
      <c r="I29" s="9"/>
      <c r="J29" s="9"/>
      <c r="K29" s="9"/>
      <c r="L29" s="9"/>
      <c r="M29" s="9"/>
      <c r="N29" s="9"/>
      <c r="O29" s="9"/>
      <c r="P29" s="2"/>
      <c r="Q29" s="2"/>
      <c r="R29" s="45"/>
      <c r="S29" s="9"/>
      <c r="T29" s="9"/>
      <c r="U29" s="9"/>
      <c r="V29" s="9"/>
      <c r="W29" s="9"/>
      <c r="X29" s="9"/>
      <c r="Y29" s="9">
        <f>270743650+50347757+9432901</f>
        <v>330524308</v>
      </c>
      <c r="Z29" s="9"/>
      <c r="AA29" s="9"/>
      <c r="AB29" s="26"/>
      <c r="AC29" s="9"/>
      <c r="AD29" s="9"/>
      <c r="AE29" s="26"/>
      <c r="AF29" s="37" t="s">
        <v>180</v>
      </c>
    </row>
    <row r="30" spans="1:32" ht="51" x14ac:dyDescent="0.2">
      <c r="A30" s="4" t="s">
        <v>120</v>
      </c>
      <c r="B30" s="14" t="s">
        <v>96</v>
      </c>
      <c r="C30" s="95"/>
      <c r="D30" s="95"/>
      <c r="E30" s="12">
        <v>4231910231</v>
      </c>
      <c r="F30" s="23">
        <f t="shared" si="0"/>
        <v>16200000</v>
      </c>
      <c r="G30" s="30"/>
      <c r="H30" s="30"/>
      <c r="I30" s="9"/>
      <c r="J30" s="9"/>
      <c r="K30" s="9"/>
      <c r="L30" s="9"/>
      <c r="M30" s="9"/>
      <c r="N30" s="9"/>
      <c r="O30" s="9"/>
      <c r="P30" s="2"/>
      <c r="Q30" s="2"/>
      <c r="R30" s="45"/>
      <c r="S30" s="9"/>
      <c r="T30" s="9"/>
      <c r="U30" s="9"/>
      <c r="V30" s="9"/>
      <c r="W30" s="9"/>
      <c r="X30" s="9"/>
      <c r="Y30" s="9">
        <f>7000000+5600000+3600000</f>
        <v>16200000</v>
      </c>
      <c r="Z30" s="9"/>
      <c r="AA30" s="9"/>
      <c r="AB30" s="26"/>
      <c r="AC30" s="9"/>
      <c r="AD30" s="9"/>
      <c r="AE30" s="26"/>
      <c r="AF30" s="37" t="s">
        <v>97</v>
      </c>
    </row>
    <row r="31" spans="1:32" ht="33.75" x14ac:dyDescent="0.2">
      <c r="A31" s="4" t="s">
        <v>121</v>
      </c>
      <c r="B31" s="14" t="s">
        <v>104</v>
      </c>
      <c r="C31" s="95"/>
      <c r="D31" s="95"/>
      <c r="E31" s="12">
        <v>4231910225</v>
      </c>
      <c r="F31" s="23">
        <f t="shared" si="0"/>
        <v>99996710</v>
      </c>
      <c r="G31" s="30"/>
      <c r="H31" s="30"/>
      <c r="I31" s="9"/>
      <c r="J31" s="9"/>
      <c r="K31" s="9"/>
      <c r="L31" s="9"/>
      <c r="M31" s="9"/>
      <c r="N31" s="9"/>
      <c r="O31" s="9"/>
      <c r="P31" s="2"/>
      <c r="Q31" s="2"/>
      <c r="R31" s="45"/>
      <c r="S31" s="9"/>
      <c r="T31" s="9"/>
      <c r="U31" s="9"/>
      <c r="V31" s="9"/>
      <c r="W31" s="9"/>
      <c r="X31" s="9"/>
      <c r="Y31" s="9">
        <v>99996710</v>
      </c>
      <c r="Z31" s="9"/>
      <c r="AA31" s="9"/>
      <c r="AB31" s="26"/>
      <c r="AC31" s="9"/>
      <c r="AD31" s="9"/>
      <c r="AE31" s="26"/>
      <c r="AF31" s="37" t="s">
        <v>123</v>
      </c>
    </row>
    <row r="32" spans="1:32" ht="38.25" x14ac:dyDescent="0.2">
      <c r="A32" s="4" t="s">
        <v>122</v>
      </c>
      <c r="B32" s="14" t="s">
        <v>99</v>
      </c>
      <c r="C32" s="24" t="s">
        <v>15</v>
      </c>
      <c r="D32" s="24" t="s">
        <v>38</v>
      </c>
      <c r="E32" s="12">
        <v>2071110113</v>
      </c>
      <c r="F32" s="23">
        <f t="shared" si="0"/>
        <v>60000000</v>
      </c>
      <c r="G32" s="30"/>
      <c r="H32" s="30"/>
      <c r="I32" s="9"/>
      <c r="J32" s="9"/>
      <c r="K32" s="9"/>
      <c r="L32" s="9"/>
      <c r="M32" s="9"/>
      <c r="N32" s="9"/>
      <c r="O32" s="9"/>
      <c r="P32" s="2"/>
      <c r="Q32" s="2"/>
      <c r="R32" s="45"/>
      <c r="S32" s="9"/>
      <c r="T32" s="9"/>
      <c r="U32" s="9"/>
      <c r="V32" s="9"/>
      <c r="W32" s="9"/>
      <c r="X32" s="9"/>
      <c r="Y32" s="9">
        <v>60000000</v>
      </c>
      <c r="Z32" s="9"/>
      <c r="AA32" s="9"/>
      <c r="AB32" s="26"/>
      <c r="AC32" s="9"/>
      <c r="AD32" s="9"/>
      <c r="AE32" s="26"/>
      <c r="AF32" s="37" t="s">
        <v>100</v>
      </c>
    </row>
    <row r="33" spans="1:32" ht="38.25" x14ac:dyDescent="0.2">
      <c r="A33" s="4" t="s">
        <v>132</v>
      </c>
      <c r="B33" s="14" t="s">
        <v>147</v>
      </c>
      <c r="C33" s="41" t="s">
        <v>15</v>
      </c>
      <c r="D33" s="41" t="s">
        <v>25</v>
      </c>
      <c r="E33" s="12">
        <v>2051070117</v>
      </c>
      <c r="F33" s="23">
        <f t="shared" si="0"/>
        <v>74285714</v>
      </c>
      <c r="G33" s="30"/>
      <c r="H33" s="30"/>
      <c r="I33" s="9"/>
      <c r="J33" s="9"/>
      <c r="K33" s="9"/>
      <c r="L33" s="9"/>
      <c r="M33" s="9"/>
      <c r="N33" s="9"/>
      <c r="O33" s="9"/>
      <c r="P33" s="2"/>
      <c r="Q33" s="2"/>
      <c r="R33" s="45"/>
      <c r="S33" s="9"/>
      <c r="T33" s="9"/>
      <c r="U33" s="9"/>
      <c r="V33" s="9"/>
      <c r="W33" s="9"/>
      <c r="X33" s="9"/>
      <c r="Y33" s="9">
        <v>74285714</v>
      </c>
      <c r="Z33" s="36"/>
      <c r="AA33" s="9"/>
      <c r="AB33" s="26"/>
      <c r="AC33" s="9"/>
      <c r="AD33" s="9"/>
      <c r="AE33" s="26"/>
      <c r="AF33" s="37" t="s">
        <v>149</v>
      </c>
    </row>
    <row r="34" spans="1:32" ht="45" x14ac:dyDescent="0.2">
      <c r="A34" s="4" t="s">
        <v>146</v>
      </c>
      <c r="B34" s="20" t="s">
        <v>133</v>
      </c>
      <c r="C34" s="24"/>
      <c r="D34" s="24"/>
      <c r="E34" s="25" t="s">
        <v>75</v>
      </c>
      <c r="F34" s="23">
        <f t="shared" si="0"/>
        <v>1460485478.8300004</v>
      </c>
      <c r="G34" s="30"/>
      <c r="H34" s="30"/>
      <c r="I34" s="9"/>
      <c r="J34" s="9"/>
      <c r="K34" s="9"/>
      <c r="L34" s="9"/>
      <c r="M34" s="9"/>
      <c r="N34" s="9"/>
      <c r="O34" s="9"/>
      <c r="P34" s="2"/>
      <c r="Q34" s="2"/>
      <c r="R34" s="45"/>
      <c r="S34" s="9"/>
      <c r="T34" s="9"/>
      <c r="U34" s="9"/>
      <c r="V34" s="9"/>
      <c r="W34" s="9"/>
      <c r="X34" s="9"/>
      <c r="Y34" s="9"/>
      <c r="Z34" s="9">
        <v>1460485478.8300004</v>
      </c>
      <c r="AA34" s="9"/>
      <c r="AB34" s="26"/>
      <c r="AC34" s="9"/>
      <c r="AD34" s="9"/>
      <c r="AE34" s="26"/>
      <c r="AF34" s="37" t="s">
        <v>135</v>
      </c>
    </row>
    <row r="35" spans="1:32" ht="38.25" x14ac:dyDescent="0.2">
      <c r="A35" s="4" t="s">
        <v>150</v>
      </c>
      <c r="B35" s="20" t="s">
        <v>151</v>
      </c>
      <c r="C35" s="41" t="s">
        <v>15</v>
      </c>
      <c r="D35" s="7" t="s">
        <v>19</v>
      </c>
      <c r="E35" s="42">
        <v>2051150105</v>
      </c>
      <c r="F35" s="23">
        <f t="shared" si="0"/>
        <v>181600000</v>
      </c>
      <c r="G35" s="30"/>
      <c r="H35" s="30"/>
      <c r="I35" s="9"/>
      <c r="J35" s="9"/>
      <c r="K35" s="9"/>
      <c r="L35" s="9"/>
      <c r="M35" s="9"/>
      <c r="N35" s="9"/>
      <c r="O35" s="9"/>
      <c r="P35" s="2"/>
      <c r="Q35" s="2"/>
      <c r="R35" s="45"/>
      <c r="S35" s="9"/>
      <c r="T35" s="9"/>
      <c r="U35" s="9"/>
      <c r="V35" s="9"/>
      <c r="W35" s="9"/>
      <c r="X35" s="9"/>
      <c r="Y35" s="9">
        <v>181600000</v>
      </c>
      <c r="Z35" s="9"/>
      <c r="AA35" s="9"/>
      <c r="AB35" s="26"/>
      <c r="AC35" s="9"/>
      <c r="AD35" s="9"/>
      <c r="AE35" s="26"/>
      <c r="AF35" s="37" t="s">
        <v>153</v>
      </c>
    </row>
    <row r="36" spans="1:32" ht="38.25" x14ac:dyDescent="0.2">
      <c r="A36" s="4" t="s">
        <v>157</v>
      </c>
      <c r="B36" s="20" t="s">
        <v>158</v>
      </c>
      <c r="C36" s="50" t="s">
        <v>15</v>
      </c>
      <c r="D36" s="46" t="s">
        <v>38</v>
      </c>
      <c r="E36" s="47">
        <v>2071110118</v>
      </c>
      <c r="F36" s="23">
        <f t="shared" si="0"/>
        <v>147015104</v>
      </c>
      <c r="G36" s="30"/>
      <c r="H36" s="30"/>
      <c r="I36" s="9"/>
      <c r="J36" s="9"/>
      <c r="K36" s="9"/>
      <c r="L36" s="9"/>
      <c r="M36" s="9"/>
      <c r="N36" s="9"/>
      <c r="O36" s="9"/>
      <c r="P36" s="2"/>
      <c r="Q36" s="2"/>
      <c r="R36" s="45"/>
      <c r="S36" s="9"/>
      <c r="T36" s="9"/>
      <c r="U36" s="9"/>
      <c r="V36" s="9"/>
      <c r="W36" s="9"/>
      <c r="X36" s="9"/>
      <c r="Y36" s="9">
        <v>147015104</v>
      </c>
      <c r="Z36" s="9"/>
      <c r="AA36" s="9"/>
      <c r="AB36" s="26"/>
      <c r="AC36" s="9"/>
      <c r="AD36" s="9"/>
      <c r="AE36" s="26"/>
      <c r="AF36" s="37" t="s">
        <v>159</v>
      </c>
    </row>
    <row r="37" spans="1:32" ht="51" x14ac:dyDescent="0.2">
      <c r="A37" s="4" t="s">
        <v>162</v>
      </c>
      <c r="B37" s="20" t="s">
        <v>160</v>
      </c>
      <c r="C37" s="48" t="s">
        <v>28</v>
      </c>
      <c r="D37" s="48" t="s">
        <v>29</v>
      </c>
      <c r="E37" s="49">
        <v>4231910238</v>
      </c>
      <c r="F37" s="23">
        <f t="shared" si="0"/>
        <v>555762912</v>
      </c>
      <c r="G37" s="30"/>
      <c r="H37" s="30"/>
      <c r="I37" s="9"/>
      <c r="J37" s="9"/>
      <c r="K37" s="9"/>
      <c r="L37" s="9"/>
      <c r="M37" s="9"/>
      <c r="N37" s="9"/>
      <c r="O37" s="9"/>
      <c r="P37" s="2"/>
      <c r="Q37" s="2"/>
      <c r="R37" s="45"/>
      <c r="S37" s="9"/>
      <c r="T37" s="9"/>
      <c r="U37" s="9"/>
      <c r="V37" s="9"/>
      <c r="W37" s="9"/>
      <c r="X37" s="9"/>
      <c r="Y37" s="9">
        <v>555762912</v>
      </c>
      <c r="Z37" s="9"/>
      <c r="AA37" s="9"/>
      <c r="AB37" s="26"/>
      <c r="AC37" s="9"/>
      <c r="AD37" s="9"/>
      <c r="AE37" s="26"/>
      <c r="AF37" s="37" t="s">
        <v>161</v>
      </c>
    </row>
    <row r="38" spans="1:32" ht="78.75" x14ac:dyDescent="0.2">
      <c r="A38" s="4" t="s">
        <v>163</v>
      </c>
      <c r="B38" s="20" t="s">
        <v>164</v>
      </c>
      <c r="C38" s="48" t="s">
        <v>28</v>
      </c>
      <c r="D38" s="48" t="s">
        <v>29</v>
      </c>
      <c r="E38" s="49">
        <v>4231910237</v>
      </c>
      <c r="F38" s="23">
        <f t="shared" si="0"/>
        <v>2779594701</v>
      </c>
      <c r="G38" s="30"/>
      <c r="H38" s="30"/>
      <c r="I38" s="9"/>
      <c r="J38" s="9"/>
      <c r="K38" s="9"/>
      <c r="L38" s="9"/>
      <c r="M38" s="9"/>
      <c r="N38" s="9"/>
      <c r="O38" s="9"/>
      <c r="P38" s="2"/>
      <c r="Q38" s="2"/>
      <c r="R38" s="45"/>
      <c r="S38" s="9"/>
      <c r="T38" s="9"/>
      <c r="U38" s="9"/>
      <c r="V38" s="9"/>
      <c r="W38" s="9"/>
      <c r="X38" s="9"/>
      <c r="Y38" s="9">
        <f>1868268701+911326000</f>
        <v>2779594701</v>
      </c>
      <c r="Z38" s="9"/>
      <c r="AA38" s="9"/>
      <c r="AB38" s="26"/>
      <c r="AC38" s="9"/>
      <c r="AD38" s="9"/>
      <c r="AE38" s="26"/>
      <c r="AF38" s="37" t="s">
        <v>189</v>
      </c>
    </row>
    <row r="39" spans="1:32" ht="38.25" x14ac:dyDescent="0.2">
      <c r="A39" s="4" t="s">
        <v>167</v>
      </c>
      <c r="B39" s="20" t="s">
        <v>165</v>
      </c>
      <c r="C39" s="50" t="s">
        <v>15</v>
      </c>
      <c r="D39" s="50" t="s">
        <v>38</v>
      </c>
      <c r="E39" s="51">
        <v>2071110119</v>
      </c>
      <c r="F39" s="23">
        <f t="shared" si="0"/>
        <v>364815929</v>
      </c>
      <c r="G39" s="30"/>
      <c r="H39" s="30"/>
      <c r="I39" s="9"/>
      <c r="J39" s="9"/>
      <c r="K39" s="9"/>
      <c r="L39" s="9"/>
      <c r="M39" s="9"/>
      <c r="N39" s="9"/>
      <c r="O39" s="9"/>
      <c r="P39" s="2"/>
      <c r="Q39" s="2"/>
      <c r="R39" s="45"/>
      <c r="S39" s="9"/>
      <c r="T39" s="9"/>
      <c r="U39" s="9"/>
      <c r="V39" s="9"/>
      <c r="W39" s="9"/>
      <c r="X39" s="9"/>
      <c r="Y39" s="9">
        <v>364815929</v>
      </c>
      <c r="Z39" s="9"/>
      <c r="AA39" s="9"/>
      <c r="AB39" s="26"/>
      <c r="AC39" s="9"/>
      <c r="AD39" s="9"/>
      <c r="AE39" s="26"/>
      <c r="AF39" s="37" t="s">
        <v>166</v>
      </c>
    </row>
    <row r="40" spans="1:32" ht="38.25" x14ac:dyDescent="0.2">
      <c r="A40" s="4" t="s">
        <v>169</v>
      </c>
      <c r="B40" s="20" t="s">
        <v>182</v>
      </c>
      <c r="C40" s="100" t="s">
        <v>28</v>
      </c>
      <c r="D40" s="100" t="s">
        <v>29</v>
      </c>
      <c r="E40" s="52">
        <v>4231910239</v>
      </c>
      <c r="F40" s="23">
        <f t="shared" si="0"/>
        <v>1227272728</v>
      </c>
      <c r="G40" s="30"/>
      <c r="H40" s="30"/>
      <c r="I40" s="9"/>
      <c r="J40" s="9"/>
      <c r="K40" s="9"/>
      <c r="L40" s="9"/>
      <c r="M40" s="9"/>
      <c r="N40" s="9"/>
      <c r="O40" s="9"/>
      <c r="P40" s="2"/>
      <c r="Q40" s="2"/>
      <c r="R40" s="45"/>
      <c r="S40" s="9"/>
      <c r="T40" s="9"/>
      <c r="U40" s="9"/>
      <c r="V40" s="9"/>
      <c r="W40" s="9"/>
      <c r="X40" s="9"/>
      <c r="Y40" s="9">
        <v>1227272728</v>
      </c>
      <c r="Z40" s="9"/>
      <c r="AA40" s="9"/>
      <c r="AB40" s="26"/>
      <c r="AC40" s="9"/>
      <c r="AD40" s="9"/>
      <c r="AE40" s="26"/>
      <c r="AF40" s="37" t="s">
        <v>170</v>
      </c>
    </row>
    <row r="41" spans="1:32" ht="33.75" x14ac:dyDescent="0.2">
      <c r="A41" s="4" t="s">
        <v>171</v>
      </c>
      <c r="B41" s="20" t="s">
        <v>172</v>
      </c>
      <c r="C41" s="101"/>
      <c r="D41" s="101"/>
      <c r="E41" s="53">
        <v>4231910240</v>
      </c>
      <c r="F41" s="23">
        <f t="shared" si="0"/>
        <v>957656414</v>
      </c>
      <c r="G41" s="30"/>
      <c r="H41" s="30"/>
      <c r="I41" s="9"/>
      <c r="J41" s="9"/>
      <c r="K41" s="9"/>
      <c r="L41" s="9"/>
      <c r="M41" s="9"/>
      <c r="N41" s="9"/>
      <c r="O41" s="9"/>
      <c r="P41" s="2"/>
      <c r="Q41" s="2"/>
      <c r="R41" s="45"/>
      <c r="S41" s="9"/>
      <c r="T41" s="9"/>
      <c r="U41" s="9"/>
      <c r="V41" s="9"/>
      <c r="W41" s="9"/>
      <c r="X41" s="9"/>
      <c r="Y41" s="9">
        <v>957656414</v>
      </c>
      <c r="Z41" s="9"/>
      <c r="AA41" s="9"/>
      <c r="AB41" s="26"/>
      <c r="AC41" s="9"/>
      <c r="AD41" s="9"/>
      <c r="AE41" s="26"/>
      <c r="AF41" s="37" t="s">
        <v>181</v>
      </c>
    </row>
    <row r="42" spans="1:32" ht="33.75" x14ac:dyDescent="0.2">
      <c r="A42" s="4" t="s">
        <v>175</v>
      </c>
      <c r="B42" s="14" t="s">
        <v>176</v>
      </c>
      <c r="C42" s="101"/>
      <c r="D42" s="101"/>
      <c r="E42" s="56">
        <v>4231910241</v>
      </c>
      <c r="F42" s="23">
        <f t="shared" si="0"/>
        <v>114129000</v>
      </c>
      <c r="G42" s="30"/>
      <c r="H42" s="30"/>
      <c r="I42" s="9"/>
      <c r="J42" s="9"/>
      <c r="K42" s="9"/>
      <c r="L42" s="9"/>
      <c r="M42" s="9"/>
      <c r="N42" s="9"/>
      <c r="O42" s="9"/>
      <c r="P42" s="2"/>
      <c r="Q42" s="2"/>
      <c r="R42" s="45"/>
      <c r="S42" s="9"/>
      <c r="T42" s="9"/>
      <c r="U42" s="9"/>
      <c r="V42" s="9"/>
      <c r="W42" s="9"/>
      <c r="X42" s="9"/>
      <c r="Y42" s="9">
        <v>114129000</v>
      </c>
      <c r="Z42" s="9"/>
      <c r="AA42" s="9"/>
      <c r="AB42" s="26"/>
      <c r="AC42" s="9"/>
      <c r="AD42" s="9"/>
      <c r="AE42" s="26"/>
      <c r="AF42" s="37" t="s">
        <v>177</v>
      </c>
    </row>
    <row r="43" spans="1:32" ht="38.25" x14ac:dyDescent="0.2">
      <c r="A43" s="4" t="s">
        <v>187</v>
      </c>
      <c r="B43" s="14" t="s">
        <v>186</v>
      </c>
      <c r="C43" s="101"/>
      <c r="D43" s="101"/>
      <c r="E43" s="75">
        <v>4231910242</v>
      </c>
      <c r="F43" s="23">
        <f t="shared" si="0"/>
        <v>97184370</v>
      </c>
      <c r="G43" s="30"/>
      <c r="H43" s="30"/>
      <c r="I43" s="9"/>
      <c r="J43" s="9"/>
      <c r="K43" s="9"/>
      <c r="L43" s="9"/>
      <c r="M43" s="9"/>
      <c r="N43" s="9"/>
      <c r="O43" s="9"/>
      <c r="P43" s="2"/>
      <c r="Q43" s="2"/>
      <c r="R43" s="45"/>
      <c r="S43" s="9"/>
      <c r="T43" s="9"/>
      <c r="U43" s="9"/>
      <c r="V43" s="9"/>
      <c r="W43" s="9"/>
      <c r="X43" s="9"/>
      <c r="Y43" s="9">
        <v>97184370</v>
      </c>
      <c r="Z43" s="9"/>
      <c r="AA43" s="9"/>
      <c r="AB43" s="26"/>
      <c r="AC43" s="9"/>
      <c r="AD43" s="9"/>
      <c r="AE43" s="26"/>
      <c r="AF43" s="37" t="s">
        <v>188</v>
      </c>
    </row>
    <row r="44" spans="1:32" ht="38.25" x14ac:dyDescent="0.2">
      <c r="A44" s="4" t="s">
        <v>190</v>
      </c>
      <c r="B44" s="14" t="s">
        <v>191</v>
      </c>
      <c r="C44" s="102"/>
      <c r="D44" s="102"/>
      <c r="E44" s="76">
        <v>4231910243</v>
      </c>
      <c r="F44" s="23">
        <f t="shared" si="0"/>
        <v>29500000</v>
      </c>
      <c r="G44" s="30"/>
      <c r="H44" s="30"/>
      <c r="I44" s="9"/>
      <c r="J44" s="9"/>
      <c r="K44" s="9"/>
      <c r="L44" s="9"/>
      <c r="M44" s="9"/>
      <c r="N44" s="9"/>
      <c r="O44" s="9"/>
      <c r="P44" s="2"/>
      <c r="Q44" s="2"/>
      <c r="R44" s="45"/>
      <c r="S44" s="9"/>
      <c r="T44" s="9"/>
      <c r="U44" s="9"/>
      <c r="V44" s="9"/>
      <c r="W44" s="9"/>
      <c r="X44" s="9"/>
      <c r="Y44" s="9">
        <v>29500000</v>
      </c>
      <c r="Z44" s="9"/>
      <c r="AA44" s="9"/>
      <c r="AB44" s="26"/>
      <c r="AC44" s="9"/>
      <c r="AD44" s="9"/>
      <c r="AE44" s="26"/>
      <c r="AF44" s="37" t="s">
        <v>192</v>
      </c>
    </row>
    <row r="45" spans="1:32" ht="101.25" x14ac:dyDescent="0.2">
      <c r="A45" s="4">
        <v>9</v>
      </c>
      <c r="B45" s="6" t="s">
        <v>30</v>
      </c>
      <c r="C45" s="24" t="s">
        <v>28</v>
      </c>
      <c r="D45" s="24" t="s">
        <v>31</v>
      </c>
      <c r="E45" s="12">
        <v>4211670131</v>
      </c>
      <c r="F45" s="23">
        <f t="shared" si="0"/>
        <v>920224262</v>
      </c>
      <c r="G45" s="30"/>
      <c r="H45" s="30"/>
      <c r="I45" s="9"/>
      <c r="J45" s="9"/>
      <c r="K45" s="9"/>
      <c r="L45" s="9"/>
      <c r="M45" s="9">
        <v>120000000</v>
      </c>
      <c r="N45" s="9"/>
      <c r="O45" s="9"/>
      <c r="P45" s="9"/>
      <c r="Q45" s="9"/>
      <c r="R45" s="44"/>
      <c r="S45" s="9"/>
      <c r="T45" s="9"/>
      <c r="U45" s="9"/>
      <c r="V45" s="9">
        <f>'[1]TECHOS 2018'!B7/2+4231200+1882126</f>
        <v>609338326</v>
      </c>
      <c r="W45" s="9">
        <v>190885936</v>
      </c>
      <c r="X45" s="9"/>
      <c r="Y45" s="9"/>
      <c r="Z45" s="9"/>
      <c r="AA45" s="9"/>
      <c r="AB45" s="26"/>
      <c r="AC45" s="9"/>
      <c r="AD45" s="9"/>
      <c r="AE45" s="26"/>
      <c r="AF45" s="37" t="s">
        <v>134</v>
      </c>
    </row>
    <row r="46" spans="1:32" ht="38.25" x14ac:dyDescent="0.2">
      <c r="A46" s="4">
        <f t="shared" ref="A46:A60" si="2">A45+1</f>
        <v>10</v>
      </c>
      <c r="B46" s="6" t="s">
        <v>32</v>
      </c>
      <c r="C46" s="24" t="s">
        <v>28</v>
      </c>
      <c r="D46" s="25" t="s">
        <v>33</v>
      </c>
      <c r="E46" s="12">
        <v>4251800110</v>
      </c>
      <c r="F46" s="23">
        <f t="shared" si="0"/>
        <v>320000000</v>
      </c>
      <c r="G46" s="30"/>
      <c r="H46" s="30"/>
      <c r="I46" s="9"/>
      <c r="J46" s="9"/>
      <c r="K46" s="9"/>
      <c r="L46" s="9"/>
      <c r="M46" s="9">
        <v>320000000</v>
      </c>
      <c r="N46" s="9"/>
      <c r="O46" s="9"/>
      <c r="P46" s="9"/>
      <c r="Q46" s="9"/>
      <c r="R46" s="44"/>
      <c r="S46" s="9"/>
      <c r="T46" s="9"/>
      <c r="U46" s="9"/>
      <c r="V46" s="9"/>
      <c r="W46" s="9"/>
      <c r="X46" s="9"/>
      <c r="Y46" s="9"/>
      <c r="Z46" s="9"/>
      <c r="AA46" s="9"/>
      <c r="AB46" s="26"/>
      <c r="AC46" s="9"/>
      <c r="AD46" s="9"/>
      <c r="AE46" s="26"/>
      <c r="AF46" s="38"/>
    </row>
    <row r="47" spans="1:32" ht="63.75" x14ac:dyDescent="0.2">
      <c r="A47" s="4">
        <f t="shared" si="2"/>
        <v>11</v>
      </c>
      <c r="B47" s="6" t="s">
        <v>34</v>
      </c>
      <c r="C47" s="24" t="s">
        <v>28</v>
      </c>
      <c r="D47" s="25" t="s">
        <v>35</v>
      </c>
      <c r="E47" s="12">
        <v>2141440117</v>
      </c>
      <c r="F47" s="23">
        <f t="shared" si="0"/>
        <v>257750000</v>
      </c>
      <c r="G47" s="30"/>
      <c r="H47" s="30"/>
      <c r="I47" s="9"/>
      <c r="J47" s="9"/>
      <c r="K47" s="9"/>
      <c r="L47" s="9"/>
      <c r="M47" s="9"/>
      <c r="N47" s="9"/>
      <c r="O47" s="9"/>
      <c r="P47" s="9">
        <f>'[1]TECHOS 2018'!B6/4</f>
        <v>257750000</v>
      </c>
      <c r="Q47" s="9"/>
      <c r="R47" s="44"/>
      <c r="S47" s="9"/>
      <c r="T47" s="9"/>
      <c r="U47" s="9"/>
      <c r="V47" s="9"/>
      <c r="W47" s="9"/>
      <c r="X47" s="9"/>
      <c r="Y47" s="9"/>
      <c r="Z47" s="9"/>
      <c r="AA47" s="9"/>
      <c r="AB47" s="26"/>
      <c r="AC47" s="9"/>
      <c r="AD47" s="9"/>
      <c r="AE47" s="26"/>
      <c r="AF47" s="38"/>
    </row>
    <row r="48" spans="1:32" ht="38.25" x14ac:dyDescent="0.2">
      <c r="A48" s="4">
        <f t="shared" si="2"/>
        <v>12</v>
      </c>
      <c r="B48" s="6" t="s">
        <v>36</v>
      </c>
      <c r="C48" s="24" t="s">
        <v>28</v>
      </c>
      <c r="D48" s="25" t="s">
        <v>37</v>
      </c>
      <c r="E48" s="12">
        <v>4211680105</v>
      </c>
      <c r="F48" s="23">
        <f t="shared" si="0"/>
        <v>257750000</v>
      </c>
      <c r="G48" s="30"/>
      <c r="H48" s="30"/>
      <c r="I48" s="9"/>
      <c r="J48" s="9"/>
      <c r="K48" s="9"/>
      <c r="L48" s="9"/>
      <c r="M48" s="9"/>
      <c r="N48" s="9"/>
      <c r="O48" s="9"/>
      <c r="P48" s="9">
        <f>'[1]TECHOS 2018'!B6/4</f>
        <v>257750000</v>
      </c>
      <c r="Q48" s="9"/>
      <c r="R48" s="44"/>
      <c r="S48" s="9"/>
      <c r="T48" s="9"/>
      <c r="U48" s="9"/>
      <c r="V48" s="9"/>
      <c r="W48" s="9"/>
      <c r="X48" s="9"/>
      <c r="Y48" s="9"/>
      <c r="Z48" s="9"/>
      <c r="AA48" s="9"/>
      <c r="AB48" s="26"/>
      <c r="AC48" s="9"/>
      <c r="AD48" s="9"/>
      <c r="AE48" s="26"/>
      <c r="AF48" s="38"/>
    </row>
    <row r="49" spans="1:32" ht="67.5" x14ac:dyDescent="0.2">
      <c r="A49" s="4">
        <f t="shared" si="2"/>
        <v>13</v>
      </c>
      <c r="B49" s="39" t="s">
        <v>140</v>
      </c>
      <c r="C49" s="25" t="s">
        <v>15</v>
      </c>
      <c r="D49" s="11" t="s">
        <v>38</v>
      </c>
      <c r="E49" s="12">
        <v>2071110112</v>
      </c>
      <c r="F49" s="23">
        <f t="shared" si="0"/>
        <v>50421376</v>
      </c>
      <c r="G49" s="30"/>
      <c r="H49" s="30"/>
      <c r="I49" s="9"/>
      <c r="J49" s="9"/>
      <c r="K49" s="9"/>
      <c r="L49" s="9"/>
      <c r="M49" s="9">
        <v>50000000</v>
      </c>
      <c r="N49" s="9"/>
      <c r="O49" s="9"/>
      <c r="P49" s="9"/>
      <c r="Q49" s="9"/>
      <c r="R49" s="44"/>
      <c r="S49" s="9"/>
      <c r="T49" s="9"/>
      <c r="U49" s="9"/>
      <c r="V49" s="9"/>
      <c r="W49" s="9"/>
      <c r="X49" s="9"/>
      <c r="Y49" s="9"/>
      <c r="Z49" s="9"/>
      <c r="AA49" s="9">
        <v>1000</v>
      </c>
      <c r="AB49" s="26">
        <v>300000</v>
      </c>
      <c r="AC49" s="9">
        <v>54940</v>
      </c>
      <c r="AD49" s="9">
        <v>65436</v>
      </c>
      <c r="AE49" s="26"/>
      <c r="AF49" s="38" t="s">
        <v>148</v>
      </c>
    </row>
    <row r="50" spans="1:32" ht="45" x14ac:dyDescent="0.2">
      <c r="A50" s="4">
        <f t="shared" si="2"/>
        <v>14</v>
      </c>
      <c r="B50" s="6" t="s">
        <v>39</v>
      </c>
      <c r="C50" s="24" t="s">
        <v>15</v>
      </c>
      <c r="D50" s="11" t="s">
        <v>40</v>
      </c>
      <c r="E50" s="12">
        <v>2081161503</v>
      </c>
      <c r="F50" s="23">
        <f t="shared" si="0"/>
        <v>300000000</v>
      </c>
      <c r="G50" s="30"/>
      <c r="H50" s="30"/>
      <c r="I50" s="9"/>
      <c r="J50" s="9"/>
      <c r="K50" s="9"/>
      <c r="L50" s="9"/>
      <c r="M50" s="9">
        <v>100000000</v>
      </c>
      <c r="N50" s="9"/>
      <c r="O50" s="9"/>
      <c r="P50" s="9"/>
      <c r="Q50" s="9"/>
      <c r="R50" s="44">
        <v>200000000</v>
      </c>
      <c r="S50" s="9"/>
      <c r="T50" s="9"/>
      <c r="U50" s="9"/>
      <c r="V50" s="9"/>
      <c r="W50" s="9"/>
      <c r="X50" s="9"/>
      <c r="Y50" s="9"/>
      <c r="Z50" s="9"/>
      <c r="AA50" s="9"/>
      <c r="AB50" s="26"/>
      <c r="AC50" s="9"/>
      <c r="AD50" s="9"/>
      <c r="AE50" s="26"/>
      <c r="AF50" s="37" t="s">
        <v>128</v>
      </c>
    </row>
    <row r="51" spans="1:32" ht="76.5" x14ac:dyDescent="0.2">
      <c r="A51" s="4">
        <f t="shared" si="2"/>
        <v>15</v>
      </c>
      <c r="B51" s="15" t="s">
        <v>41</v>
      </c>
      <c r="C51" s="24" t="s">
        <v>42</v>
      </c>
      <c r="D51" s="25" t="s">
        <v>43</v>
      </c>
      <c r="E51" s="12">
        <v>3171540104</v>
      </c>
      <c r="F51" s="23">
        <f t="shared" si="0"/>
        <v>10004482</v>
      </c>
      <c r="G51" s="30"/>
      <c r="H51" s="30"/>
      <c r="I51" s="9"/>
      <c r="J51" s="9"/>
      <c r="K51" s="9"/>
      <c r="L51" s="9"/>
      <c r="M51" s="9">
        <f>30000000-19995518</f>
        <v>10004482</v>
      </c>
      <c r="N51" s="9"/>
      <c r="O51" s="9"/>
      <c r="P51" s="9"/>
      <c r="Q51" s="9"/>
      <c r="R51" s="44"/>
      <c r="S51" s="9"/>
      <c r="T51" s="9"/>
      <c r="U51" s="9"/>
      <c r="V51" s="9"/>
      <c r="W51" s="9"/>
      <c r="X51" s="9"/>
      <c r="Y51" s="9"/>
      <c r="Z51" s="9"/>
      <c r="AA51" s="9"/>
      <c r="AB51" s="26"/>
      <c r="AC51" s="9"/>
      <c r="AD51" s="9"/>
      <c r="AE51" s="26"/>
      <c r="AF51" s="38" t="s">
        <v>193</v>
      </c>
    </row>
    <row r="52" spans="1:32" ht="45" x14ac:dyDescent="0.2">
      <c r="A52" s="4">
        <f t="shared" si="2"/>
        <v>16</v>
      </c>
      <c r="B52" s="6" t="s">
        <v>44</v>
      </c>
      <c r="C52" s="24" t="s">
        <v>42</v>
      </c>
      <c r="D52" s="25" t="s">
        <v>45</v>
      </c>
      <c r="E52" s="12">
        <v>3181560110</v>
      </c>
      <c r="F52" s="23">
        <f t="shared" si="0"/>
        <v>1841663391</v>
      </c>
      <c r="G52" s="30"/>
      <c r="H52" s="30"/>
      <c r="I52" s="9"/>
      <c r="J52" s="9"/>
      <c r="K52" s="9"/>
      <c r="L52" s="9"/>
      <c r="M52" s="9">
        <v>420000000</v>
      </c>
      <c r="N52" s="9"/>
      <c r="O52" s="9"/>
      <c r="P52" s="9">
        <f>'[1]TECHOS 2018'!B6/2</f>
        <v>515500000</v>
      </c>
      <c r="Q52" s="9"/>
      <c r="R52" s="44">
        <f>430971644+475191747</f>
        <v>906163391</v>
      </c>
      <c r="S52" s="9"/>
      <c r="T52" s="9"/>
      <c r="U52" s="9"/>
      <c r="V52" s="9"/>
      <c r="W52" s="9"/>
      <c r="X52" s="9"/>
      <c r="Y52" s="9"/>
      <c r="Z52" s="9"/>
      <c r="AA52" s="9"/>
      <c r="AB52" s="26"/>
      <c r="AC52" s="9"/>
      <c r="AD52" s="9"/>
      <c r="AE52" s="26"/>
      <c r="AF52" s="38" t="s">
        <v>129</v>
      </c>
    </row>
    <row r="53" spans="1:32" ht="45" x14ac:dyDescent="0.2">
      <c r="A53" s="4">
        <f t="shared" si="2"/>
        <v>17</v>
      </c>
      <c r="B53" s="6" t="s">
        <v>46</v>
      </c>
      <c r="C53" s="24" t="s">
        <v>42</v>
      </c>
      <c r="D53" s="25" t="s">
        <v>47</v>
      </c>
      <c r="E53" s="12">
        <v>3171540105</v>
      </c>
      <c r="F53" s="23">
        <f t="shared" si="0"/>
        <v>1865982824.8</v>
      </c>
      <c r="G53" s="31">
        <f>'[1]TECHOS 2018'!B8</f>
        <v>1134410000</v>
      </c>
      <c r="H53" s="31">
        <v>581572824.79999995</v>
      </c>
      <c r="I53" s="16">
        <v>150000000</v>
      </c>
      <c r="J53" s="9"/>
      <c r="K53" s="9"/>
      <c r="L53" s="9"/>
      <c r="M53" s="9"/>
      <c r="N53" s="9"/>
      <c r="O53" s="9"/>
      <c r="P53" s="9"/>
      <c r="Q53" s="9"/>
      <c r="R53" s="44"/>
      <c r="S53" s="9"/>
      <c r="T53" s="9"/>
      <c r="U53" s="9"/>
      <c r="V53" s="9"/>
      <c r="W53" s="9"/>
      <c r="X53" s="9"/>
      <c r="Y53" s="9"/>
      <c r="Z53" s="9"/>
      <c r="AA53" s="9"/>
      <c r="AB53" s="26"/>
      <c r="AC53" s="9"/>
      <c r="AD53" s="9"/>
      <c r="AE53" s="26"/>
      <c r="AF53" s="38" t="s">
        <v>142</v>
      </c>
    </row>
    <row r="54" spans="1:32" ht="123.75" x14ac:dyDescent="0.2">
      <c r="A54" s="4">
        <f t="shared" si="2"/>
        <v>18</v>
      </c>
      <c r="B54" s="6" t="s">
        <v>48</v>
      </c>
      <c r="C54" s="24" t="s">
        <v>42</v>
      </c>
      <c r="D54" s="25" t="s">
        <v>49</v>
      </c>
      <c r="E54" s="12">
        <v>3151650102</v>
      </c>
      <c r="F54" s="23">
        <f t="shared" si="0"/>
        <v>3106173202</v>
      </c>
      <c r="G54" s="30"/>
      <c r="H54" s="30"/>
      <c r="I54" s="9"/>
      <c r="J54" s="9"/>
      <c r="K54" s="9"/>
      <c r="L54" s="9"/>
      <c r="M54" s="16">
        <v>1000000000</v>
      </c>
      <c r="N54" s="9"/>
      <c r="O54" s="9"/>
      <c r="P54" s="9"/>
      <c r="Q54" s="9"/>
      <c r="R54" s="44">
        <f>1324000000+728769604+50000000</f>
        <v>2102769604</v>
      </c>
      <c r="S54" s="9"/>
      <c r="T54" s="9"/>
      <c r="U54" s="9"/>
      <c r="V54" s="9"/>
      <c r="W54" s="9"/>
      <c r="X54" s="9"/>
      <c r="Y54" s="9"/>
      <c r="Z54" s="9"/>
      <c r="AA54" s="9"/>
      <c r="AB54" s="26"/>
      <c r="AC54" s="9"/>
      <c r="AD54" s="9"/>
      <c r="AE54" s="26">
        <v>3403598</v>
      </c>
      <c r="AF54" s="38" t="s">
        <v>143</v>
      </c>
    </row>
    <row r="55" spans="1:32" ht="67.5" x14ac:dyDescent="0.2">
      <c r="A55" s="4">
        <f t="shared" si="2"/>
        <v>19</v>
      </c>
      <c r="B55" s="6" t="s">
        <v>50</v>
      </c>
      <c r="C55" s="24" t="s">
        <v>42</v>
      </c>
      <c r="D55" s="40" t="s">
        <v>49</v>
      </c>
      <c r="E55" s="12">
        <v>3161490104</v>
      </c>
      <c r="F55" s="23">
        <f t="shared" si="0"/>
        <v>5973030400</v>
      </c>
      <c r="G55" s="30"/>
      <c r="H55" s="30"/>
      <c r="I55" s="9"/>
      <c r="J55" s="9"/>
      <c r="K55" s="9"/>
      <c r="L55" s="9"/>
      <c r="M55" s="16"/>
      <c r="N55" s="16"/>
      <c r="O55" s="16"/>
      <c r="P55" s="9"/>
      <c r="Q55" s="9"/>
      <c r="R55" s="44">
        <f>2573030400+200000000</f>
        <v>2773030400</v>
      </c>
      <c r="S55" s="2"/>
      <c r="T55" s="9">
        <v>1000000000</v>
      </c>
      <c r="U55" s="9"/>
      <c r="V55" s="9"/>
      <c r="W55" s="9"/>
      <c r="X55" s="9">
        <v>2200000000</v>
      </c>
      <c r="Y55" s="9"/>
      <c r="Z55" s="9"/>
      <c r="AA55" s="9"/>
      <c r="AB55" s="26"/>
      <c r="AC55" s="9"/>
      <c r="AD55" s="9"/>
      <c r="AE55" s="26"/>
      <c r="AF55" s="38" t="s">
        <v>152</v>
      </c>
    </row>
    <row r="56" spans="1:32" ht="236.25" x14ac:dyDescent="0.2">
      <c r="A56" s="4">
        <f t="shared" si="2"/>
        <v>20</v>
      </c>
      <c r="B56" s="6" t="s">
        <v>51</v>
      </c>
      <c r="C56" s="24" t="s">
        <v>52</v>
      </c>
      <c r="D56" s="25" t="s">
        <v>53</v>
      </c>
      <c r="E56" s="12">
        <v>1031050113</v>
      </c>
      <c r="F56" s="23">
        <f t="shared" si="0"/>
        <v>6879035003.54</v>
      </c>
      <c r="G56" s="30"/>
      <c r="H56" s="30"/>
      <c r="I56" s="9"/>
      <c r="J56" s="9"/>
      <c r="K56" s="9">
        <v>158000000</v>
      </c>
      <c r="L56" s="9">
        <v>672240543</v>
      </c>
      <c r="M56" s="9"/>
      <c r="N56" s="16">
        <f>'[1]TECHOS 2018'!B5+11998112+20947385+48000000+296664637+65472283</f>
        <v>1401948105.2</v>
      </c>
      <c r="O56" s="16">
        <f>433673243+557377920</f>
        <v>991051163</v>
      </c>
      <c r="P56" s="9"/>
      <c r="Q56" s="9">
        <f>492606+162028618+62481780+207026090</f>
        <v>432029094</v>
      </c>
      <c r="R56" s="44">
        <f>506735002+85904385+721645263+593127825+353623.34</f>
        <v>1907766098.3399999</v>
      </c>
      <c r="S56" s="9">
        <v>316000000</v>
      </c>
      <c r="T56" s="9">
        <v>1000000000</v>
      </c>
      <c r="U56" s="9"/>
      <c r="V56" s="9"/>
      <c r="W56" s="9"/>
      <c r="X56" s="9"/>
      <c r="Y56" s="9"/>
      <c r="Z56" s="9"/>
      <c r="AA56" s="9"/>
      <c r="AB56" s="26"/>
      <c r="AC56" s="9"/>
      <c r="AD56" s="9"/>
      <c r="AE56" s="26"/>
      <c r="AF56" s="37" t="s">
        <v>168</v>
      </c>
    </row>
    <row r="57" spans="1:32" ht="45" x14ac:dyDescent="0.2">
      <c r="A57" s="4">
        <f t="shared" si="2"/>
        <v>21</v>
      </c>
      <c r="B57" s="6" t="s">
        <v>54</v>
      </c>
      <c r="C57" s="24" t="s">
        <v>42</v>
      </c>
      <c r="D57" s="25" t="s">
        <v>55</v>
      </c>
      <c r="E57" s="12">
        <v>3201620105</v>
      </c>
      <c r="F57" s="23">
        <f t="shared" si="0"/>
        <v>568000000</v>
      </c>
      <c r="G57" s="30"/>
      <c r="H57" s="30"/>
      <c r="I57" s="9"/>
      <c r="J57" s="9"/>
      <c r="K57" s="9">
        <f>158000000+10000000</f>
        <v>168000000</v>
      </c>
      <c r="L57" s="9"/>
      <c r="M57" s="9">
        <v>400000000</v>
      </c>
      <c r="N57" s="2"/>
      <c r="O57" s="2"/>
      <c r="P57" s="9"/>
      <c r="Q57" s="9"/>
      <c r="R57" s="44"/>
      <c r="S57" s="9"/>
      <c r="T57" s="9"/>
      <c r="U57" s="9"/>
      <c r="V57" s="9"/>
      <c r="W57" s="9"/>
      <c r="X57" s="9"/>
      <c r="Y57" s="9"/>
      <c r="Z57" s="9"/>
      <c r="AA57" s="9"/>
      <c r="AB57" s="26"/>
      <c r="AC57" s="9"/>
      <c r="AD57" s="9"/>
      <c r="AE57" s="26"/>
      <c r="AF57" s="37" t="s">
        <v>98</v>
      </c>
    </row>
    <row r="58" spans="1:32" ht="38.25" x14ac:dyDescent="0.2">
      <c r="A58" s="4">
        <f t="shared" si="2"/>
        <v>22</v>
      </c>
      <c r="B58" s="6" t="s">
        <v>56</v>
      </c>
      <c r="C58" s="24" t="s">
        <v>42</v>
      </c>
      <c r="D58" s="25" t="s">
        <v>55</v>
      </c>
      <c r="E58" s="12">
        <v>3201620106</v>
      </c>
      <c r="F58" s="23">
        <f t="shared" si="0"/>
        <v>54000000</v>
      </c>
      <c r="G58" s="30"/>
      <c r="H58" s="30"/>
      <c r="I58" s="9"/>
      <c r="J58" s="9"/>
      <c r="K58" s="9"/>
      <c r="L58" s="9"/>
      <c r="M58" s="9">
        <v>54000000</v>
      </c>
      <c r="N58" s="9"/>
      <c r="O58" s="9"/>
      <c r="P58" s="9"/>
      <c r="Q58" s="9"/>
      <c r="R58" s="44"/>
      <c r="S58" s="9"/>
      <c r="T58" s="9"/>
      <c r="U58" s="9"/>
      <c r="V58" s="9"/>
      <c r="W58" s="9"/>
      <c r="X58" s="9"/>
      <c r="Y58" s="9"/>
      <c r="Z58" s="9"/>
      <c r="AA58" s="9"/>
      <c r="AB58" s="26"/>
      <c r="AC58" s="9"/>
      <c r="AD58" s="9"/>
      <c r="AE58" s="26"/>
      <c r="AF58" s="38"/>
    </row>
    <row r="59" spans="1:32" ht="38.25" x14ac:dyDescent="0.2">
      <c r="A59" s="4">
        <f t="shared" si="2"/>
        <v>23</v>
      </c>
      <c r="B59" s="6" t="s">
        <v>57</v>
      </c>
      <c r="C59" s="24" t="s">
        <v>52</v>
      </c>
      <c r="D59" s="25" t="s">
        <v>53</v>
      </c>
      <c r="E59" s="12">
        <v>1031050114</v>
      </c>
      <c r="F59" s="23">
        <f t="shared" si="0"/>
        <v>200000000</v>
      </c>
      <c r="G59" s="30"/>
      <c r="H59" s="30"/>
      <c r="I59" s="9"/>
      <c r="J59" s="9"/>
      <c r="K59" s="9"/>
      <c r="L59" s="9"/>
      <c r="M59" s="9">
        <v>200000000</v>
      </c>
      <c r="N59" s="9"/>
      <c r="O59" s="9"/>
      <c r="P59" s="9"/>
      <c r="Q59" s="9"/>
      <c r="R59" s="44"/>
      <c r="S59" s="9"/>
      <c r="T59" s="9"/>
      <c r="U59" s="9"/>
      <c r="V59" s="9"/>
      <c r="W59" s="9"/>
      <c r="X59" s="9"/>
      <c r="Y59" s="9"/>
      <c r="Z59" s="9"/>
      <c r="AA59" s="9"/>
      <c r="AB59" s="26"/>
      <c r="AC59" s="9"/>
      <c r="AD59" s="9"/>
      <c r="AE59" s="26"/>
      <c r="AF59" s="38"/>
    </row>
    <row r="60" spans="1:32" ht="38.25" x14ac:dyDescent="0.2">
      <c r="A60" s="4">
        <f t="shared" si="2"/>
        <v>24</v>
      </c>
      <c r="B60" s="6" t="s">
        <v>58</v>
      </c>
      <c r="C60" s="60" t="s">
        <v>59</v>
      </c>
      <c r="D60" s="61" t="s">
        <v>60</v>
      </c>
      <c r="E60" s="12">
        <v>1021040101</v>
      </c>
      <c r="F60" s="23">
        <f t="shared" si="0"/>
        <v>48000000</v>
      </c>
      <c r="G60" s="30"/>
      <c r="H60" s="30"/>
      <c r="I60" s="9"/>
      <c r="J60" s="9"/>
      <c r="K60" s="9"/>
      <c r="L60" s="9"/>
      <c r="M60" s="9">
        <v>48000000</v>
      </c>
      <c r="N60" s="9"/>
      <c r="O60" s="9"/>
      <c r="P60" s="9"/>
      <c r="Q60" s="9"/>
      <c r="R60" s="44"/>
      <c r="S60" s="9"/>
      <c r="T60" s="9"/>
      <c r="U60" s="9"/>
      <c r="V60" s="9"/>
      <c r="W60" s="9"/>
      <c r="X60" s="9"/>
      <c r="Y60" s="9"/>
      <c r="Z60" s="9"/>
      <c r="AA60" s="9"/>
      <c r="AB60" s="26"/>
      <c r="AC60" s="9"/>
      <c r="AD60" s="9"/>
      <c r="AE60" s="26"/>
      <c r="AF60" s="38"/>
    </row>
    <row r="61" spans="1:32" ht="79.5" thickBot="1" x14ac:dyDescent="0.25">
      <c r="A61" s="67">
        <v>25</v>
      </c>
      <c r="B61" s="68" t="s">
        <v>183</v>
      </c>
      <c r="C61" s="62" t="s">
        <v>184</v>
      </c>
      <c r="D61" s="69" t="s">
        <v>185</v>
      </c>
      <c r="E61" s="69">
        <v>1021030101</v>
      </c>
      <c r="F61" s="73">
        <f t="shared" si="0"/>
        <v>19995518</v>
      </c>
      <c r="G61" s="63"/>
      <c r="H61" s="63"/>
      <c r="I61" s="64"/>
      <c r="J61" s="64"/>
      <c r="K61" s="64"/>
      <c r="L61" s="64"/>
      <c r="M61" s="64">
        <v>19995518</v>
      </c>
      <c r="N61" s="64"/>
      <c r="O61" s="64"/>
      <c r="P61" s="64"/>
      <c r="Q61" s="64"/>
      <c r="R61" s="66"/>
      <c r="S61" s="64"/>
      <c r="T61" s="64"/>
      <c r="U61" s="64"/>
      <c r="V61" s="64"/>
      <c r="W61" s="64"/>
      <c r="X61" s="64"/>
      <c r="Y61" s="64"/>
      <c r="Z61" s="64"/>
      <c r="AA61" s="64"/>
      <c r="AB61" s="65"/>
      <c r="AC61" s="64"/>
      <c r="AD61" s="64"/>
      <c r="AE61" s="65"/>
      <c r="AF61" s="38" t="s">
        <v>194</v>
      </c>
    </row>
    <row r="62" spans="1:32" ht="13.5" thickBot="1" x14ac:dyDescent="0.25">
      <c r="A62" s="96" t="s">
        <v>82</v>
      </c>
      <c r="B62" s="97"/>
      <c r="C62" s="97"/>
      <c r="D62" s="97"/>
      <c r="E62" s="98"/>
      <c r="F62" s="70">
        <f t="shared" ref="F62:AE62" si="3">SUM(F7:F61)</f>
        <v>88634194742.169998</v>
      </c>
      <c r="G62" s="71">
        <f t="shared" si="3"/>
        <v>1134410000</v>
      </c>
      <c r="H62" s="71">
        <f t="shared" si="3"/>
        <v>581572824.79999995</v>
      </c>
      <c r="I62" s="71">
        <f t="shared" si="3"/>
        <v>150000000</v>
      </c>
      <c r="J62" s="71">
        <f t="shared" si="3"/>
        <v>40716523146</v>
      </c>
      <c r="K62" s="71">
        <f t="shared" si="3"/>
        <v>326000000</v>
      </c>
      <c r="L62" s="71">
        <f t="shared" si="3"/>
        <v>672240543</v>
      </c>
      <c r="M62" s="71">
        <f t="shared" si="3"/>
        <v>3562000000</v>
      </c>
      <c r="N62" s="71">
        <f t="shared" si="3"/>
        <v>1401948105.2</v>
      </c>
      <c r="O62" s="71">
        <f t="shared" si="3"/>
        <v>991051163</v>
      </c>
      <c r="P62" s="71">
        <f t="shared" si="3"/>
        <v>1031000000</v>
      </c>
      <c r="Q62" s="71">
        <f t="shared" si="3"/>
        <v>852413230</v>
      </c>
      <c r="R62" s="74">
        <f t="shared" si="3"/>
        <v>10376926752.34</v>
      </c>
      <c r="S62" s="71">
        <f t="shared" si="3"/>
        <v>316000000</v>
      </c>
      <c r="T62" s="71">
        <f t="shared" si="3"/>
        <v>3000000000</v>
      </c>
      <c r="U62" s="71">
        <f t="shared" si="3"/>
        <v>1000000000</v>
      </c>
      <c r="V62" s="71">
        <f t="shared" si="3"/>
        <v>1215638326</v>
      </c>
      <c r="W62" s="71">
        <f t="shared" si="3"/>
        <v>390960199</v>
      </c>
      <c r="X62" s="71">
        <f t="shared" si="3"/>
        <v>2200000000</v>
      </c>
      <c r="Y62" s="71">
        <f t="shared" si="3"/>
        <v>17251200000</v>
      </c>
      <c r="Z62" s="71">
        <f t="shared" si="3"/>
        <v>1460485478.8300004</v>
      </c>
      <c r="AA62" s="71">
        <f t="shared" si="3"/>
        <v>1000</v>
      </c>
      <c r="AB62" s="71">
        <f t="shared" si="3"/>
        <v>300000</v>
      </c>
      <c r="AC62" s="71">
        <f t="shared" si="3"/>
        <v>54940</v>
      </c>
      <c r="AD62" s="71">
        <f t="shared" si="3"/>
        <v>65436</v>
      </c>
      <c r="AE62" s="71">
        <f t="shared" si="3"/>
        <v>3403598</v>
      </c>
      <c r="AF62" s="72"/>
    </row>
  </sheetData>
  <autoFilter ref="A6:AF62"/>
  <mergeCells count="20">
    <mergeCell ref="C15:C16"/>
    <mergeCell ref="A62:E62"/>
    <mergeCell ref="D15:D16"/>
    <mergeCell ref="C17:C18"/>
    <mergeCell ref="D17:D18"/>
    <mergeCell ref="C20:C31"/>
    <mergeCell ref="D20:D31"/>
    <mergeCell ref="C40:C44"/>
    <mergeCell ref="D40:D44"/>
    <mergeCell ref="G5:AE5"/>
    <mergeCell ref="A1:C4"/>
    <mergeCell ref="D1:AA4"/>
    <mergeCell ref="F5:F6"/>
    <mergeCell ref="AF5:AF6"/>
    <mergeCell ref="B5:B6"/>
    <mergeCell ref="C5:C6"/>
    <mergeCell ref="D5:D6"/>
    <mergeCell ref="E5:E6"/>
    <mergeCell ref="A5:A6"/>
    <mergeCell ref="AF2:A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7" fitToHeight="2" orientation="landscape" r:id="rId1"/>
  <rowBreaks count="1" manualBreakCount="1">
    <brk id="50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2018</vt:lpstr>
      <vt:lpstr>'POAI 2018'!Área_de_impresión</vt:lpstr>
      <vt:lpstr>'POAI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2018-11-19T19:05:42Z</cp:lastPrinted>
  <dcterms:created xsi:type="dcterms:W3CDTF">2015-02-11T19:15:54Z</dcterms:created>
  <dcterms:modified xsi:type="dcterms:W3CDTF">2018-11-19T19:05:52Z</dcterms:modified>
</cp:coreProperties>
</file>