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a383089f6804b25f/Escritorio/"/>
    </mc:Choice>
  </mc:AlternateContent>
  <xr:revisionPtr revIDLastSave="0" documentId="8_{8E7E98EF-6BAF-4E5F-91BD-386DF4865CE1}" xr6:coauthVersionLast="47" xr6:coauthVersionMax="47" xr10:uidLastSave="{00000000-0000-0000-0000-000000000000}"/>
  <bookViews>
    <workbookView xWindow="-108" yWindow="-108" windowWidth="23256" windowHeight="12456" xr2:uid="{00000000-000D-0000-FFFF-FFFF00000000}"/>
  </bookViews>
  <sheets>
    <sheet name="Hoja1" sheetId="1" r:id="rId1"/>
  </sheets>
  <definedNames>
    <definedName name="_xlnm._FilterDatabase" localSheetId="0" hidden="1">Hoja1!$A$1:$AJ$94</definedName>
    <definedName name="_xlnm.Print_Area" localSheetId="0">Hoja1!$A$1:$AJ$94</definedName>
    <definedName name="_xlnm.Print_Titles" localSheetId="0">Hoja1!$1:$2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21" i="1" l="1"/>
  <c r="AB86" i="1"/>
  <c r="AC86" i="1" s="1"/>
  <c r="AD86" i="1" s="1"/>
  <c r="AE86" i="1" s="1"/>
  <c r="AA86" i="1"/>
  <c r="AC67" i="1" l="1"/>
  <c r="AC33" i="1"/>
  <c r="AD33" i="1" s="1"/>
  <c r="AC31" i="1"/>
  <c r="AD31" i="1" s="1"/>
  <c r="AB31" i="1"/>
  <c r="AC30" i="1"/>
  <c r="AD30" i="1" s="1"/>
  <c r="AE30" i="1" s="1"/>
  <c r="AB30" i="1"/>
  <c r="AA11" i="1"/>
  <c r="AE11" i="1" s="1"/>
  <c r="AB8" i="1"/>
  <c r="AC8" i="1" s="1"/>
  <c r="AD8" i="1" s="1"/>
  <c r="AE5" i="1"/>
  <c r="AB3" i="1"/>
  <c r="AC3" i="1" s="1"/>
  <c r="AD3" i="1" s="1"/>
  <c r="AE33" i="1" l="1"/>
  <c r="AE3" i="1"/>
  <c r="AB10" i="1"/>
  <c r="AE10" i="1" l="1"/>
  <c r="AC10" i="1"/>
  <c r="AE70" i="1"/>
  <c r="AA77" i="1" l="1"/>
  <c r="AB77" i="1" s="1"/>
  <c r="AC77" i="1" s="1"/>
  <c r="AD77" i="1" s="1"/>
  <c r="AE77" i="1" s="1"/>
  <c r="AA18" i="1" l="1"/>
  <c r="Z18" i="1"/>
  <c r="AA7" i="1"/>
  <c r="AA83" i="1"/>
  <c r="AB83" i="1" s="1"/>
  <c r="AC83" i="1" s="1"/>
  <c r="AD83" i="1" s="1"/>
  <c r="AE83" i="1" s="1"/>
  <c r="Z79" i="1"/>
  <c r="AA79" i="1" s="1"/>
  <c r="AB79" i="1" s="1"/>
  <c r="AC79" i="1" s="1"/>
  <c r="AD79" i="1" s="1"/>
  <c r="AE79" i="1" s="1"/>
  <c r="AA73" i="1"/>
  <c r="AB73" i="1" s="1"/>
  <c r="AC73" i="1" s="1"/>
  <c r="AE73" i="1" s="1"/>
  <c r="AA71" i="1"/>
  <c r="AB71" i="1" s="1"/>
  <c r="AC71" i="1" s="1"/>
  <c r="AD71" i="1" s="1"/>
  <c r="AE71" i="1" s="1"/>
  <c r="AE7" i="1" l="1"/>
  <c r="AB7" i="1"/>
  <c r="AC7" i="1" s="1"/>
  <c r="AD7" i="1" s="1"/>
  <c r="AB66" i="1"/>
  <c r="AC66" i="1" s="1"/>
  <c r="AD66" i="1" s="1"/>
  <c r="AA70" i="1"/>
  <c r="AA63" i="1"/>
  <c r="AB63" i="1" s="1"/>
  <c r="AC63" i="1" s="1"/>
  <c r="AD63" i="1" s="1"/>
  <c r="AE63" i="1" s="1"/>
  <c r="AA65" i="1"/>
  <c r="AB65" i="1" s="1"/>
  <c r="AC65" i="1" s="1"/>
  <c r="AD65" i="1" s="1"/>
  <c r="AE65" i="1" s="1"/>
  <c r="AA60" i="1"/>
  <c r="AB60" i="1" s="1"/>
  <c r="AC60" i="1" s="1"/>
  <c r="AD60" i="1" s="1"/>
  <c r="AE60" i="1" s="1"/>
  <c r="AE59" i="1"/>
  <c r="AE56" i="1"/>
  <c r="AA53" i="1"/>
  <c r="AB53" i="1" s="1"/>
  <c r="AC53" i="1" s="1"/>
  <c r="AD53" i="1" s="1"/>
  <c r="AE53" i="1" s="1"/>
  <c r="AA52" i="1"/>
  <c r="AB52" i="1" s="1"/>
  <c r="AC52" i="1" s="1"/>
  <c r="AD52" i="1" s="1"/>
  <c r="AE52" i="1" s="1"/>
  <c r="AA51" i="1"/>
  <c r="AB51" i="1" s="1"/>
  <c r="AC51" i="1" s="1"/>
  <c r="AD51" i="1" s="1"/>
  <c r="AE51" i="1" s="1"/>
  <c r="AA50" i="1"/>
  <c r="AB50" i="1" s="1"/>
  <c r="AC50" i="1" s="1"/>
  <c r="AD50" i="1" s="1"/>
  <c r="AE50" i="1" s="1"/>
  <c r="AA25" i="1"/>
  <c r="AB25" i="1" s="1"/>
  <c r="AC25" i="1" s="1"/>
  <c r="AD25" i="1" s="1"/>
  <c r="AE25" i="1" s="1"/>
  <c r="AA14" i="1"/>
  <c r="AB14" i="1" s="1"/>
  <c r="AC14" i="1" s="1"/>
  <c r="AD14" i="1" s="1"/>
  <c r="AE14" i="1" s="1"/>
  <c r="AA13" i="1"/>
  <c r="AB13" i="1" s="1"/>
  <c r="AC13" i="1" s="1"/>
  <c r="AD13" i="1" s="1"/>
  <c r="AE13" i="1" s="1"/>
  <c r="AA12" i="1"/>
  <c r="AB12" i="1" s="1"/>
  <c r="AC12" i="1" s="1"/>
  <c r="AD12" i="1" s="1"/>
  <c r="AE12" i="1" s="1"/>
  <c r="AE8" i="1"/>
  <c r="AE39" i="1" l="1"/>
  <c r="AB18" i="1"/>
  <c r="AB70" i="1"/>
  <c r="AC70" i="1" s="1"/>
  <c r="AC18" i="1" l="1"/>
  <c r="AD18" i="1" s="1"/>
  <c r="AE18" i="1" s="1"/>
  <c r="AD67" i="1"/>
  <c r="Z9" i="1" l="1"/>
  <c r="AA9" i="1" s="1"/>
  <c r="AB9" i="1" s="1"/>
  <c r="AC9" i="1" s="1"/>
  <c r="AD9" i="1" s="1"/>
  <c r="AE9" i="1" s="1"/>
  <c r="AE34" i="1"/>
  <c r="AB80" i="1"/>
  <c r="AC80" i="1" s="1"/>
  <c r="AD80" i="1" s="1"/>
  <c r="AD42" i="1"/>
  <c r="AC42" i="1"/>
  <c r="AB42" i="1"/>
  <c r="AA42" i="1"/>
  <c r="AE41" i="1" l="1"/>
  <c r="AA45" i="1" l="1"/>
  <c r="AB45" i="1" s="1"/>
  <c r="AC45" i="1" s="1"/>
  <c r="AD45" i="1" s="1"/>
  <c r="AA44" i="1"/>
  <c r="AB44" i="1" s="1"/>
  <c r="AC44" i="1" s="1"/>
  <c r="AD44" i="1" s="1"/>
  <c r="AB68" i="1"/>
  <c r="AA68" i="1"/>
  <c r="AD68" i="1"/>
  <c r="AC6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Fernando Ospina Hinestrosa</author>
    <author>Isabel Cano Ramirez</author>
    <author xml:space="preserve">MARIA JANETH CARDONA TORRES </author>
    <author>Poli</author>
    <author/>
    <author>Mandel Andrea Morales Ospina</author>
  </authors>
  <commentList>
    <comment ref="Z3" authorId="0" shapeId="0" xr:uid="{00000000-0006-0000-0000-000001000000}">
      <text>
        <r>
          <rPr>
            <sz val="9"/>
            <color indexed="81"/>
            <rFont val="Tahoma"/>
            <family val="2"/>
          </rPr>
          <t>Medias Técnicas: 
Auxiliar en sistemas de información
Aux. en automatización e instrumentación industrial
Aux. Animador, recreación y deporte
Operación agrícola
Aux. Nómina y prestaciones sociales
Operación de eventos
Aux. Sistemas informáticos
Aux. Producción de Eventos 
Servicios de recreación y deporte
Programación en sistemas de información
Aux. Nómina
Aux. Topografía
Catastral
Redes de comunicaciones
Medellín, Rionegro y Sabaneta</t>
        </r>
      </text>
    </comment>
    <comment ref="Z4" authorId="0" shapeId="0" xr:uid="{00000000-0006-0000-0000-000002000000}">
      <text>
        <r>
          <rPr>
            <b/>
            <sz val="9"/>
            <color indexed="81"/>
            <rFont val="Tahoma"/>
            <family val="2"/>
          </rPr>
          <t>Juan Fernando Ospina Hinestrosa:</t>
        </r>
        <r>
          <rPr>
            <sz val="9"/>
            <color indexed="81"/>
            <rFont val="Tahoma"/>
            <family val="2"/>
          </rPr>
          <t xml:space="preserve">
En la actualidad contamos con 2 alianzas para la formación educativa en 2 municipios, la meta es aumentar 2 alianzas por año y mantener los que se tienen.</t>
        </r>
      </text>
    </comment>
    <comment ref="Z5" authorId="0" shapeId="0" xr:uid="{00000000-0006-0000-0000-000003000000}">
      <text>
        <r>
          <rPr>
            <b/>
            <sz val="9"/>
            <color indexed="81"/>
            <rFont val="Tahoma"/>
            <family val="2"/>
          </rPr>
          <t xml:space="preserve">En la vigencia 2021, se presentaron 5 solicitudes de registros </t>
        </r>
      </text>
    </comment>
    <comment ref="Z6" authorId="1" shapeId="0" xr:uid="{00000000-0006-0000-0000-000004000000}">
      <text>
        <r>
          <rPr>
            <b/>
            <sz val="9"/>
            <color indexed="81"/>
            <rFont val="Tahoma"/>
            <family val="2"/>
          </rPr>
          <t>Isabel Cano Ramírez:</t>
        </r>
        <r>
          <rPr>
            <sz val="9"/>
            <color indexed="81"/>
            <rFont val="Tahoma"/>
            <family val="2"/>
          </rPr>
          <t xml:space="preserve">
Datos de matriculados Boletín estadístico 2021-2
Incluye pregrado y ETDH
1363 Pregrado CR Urabá y CR Oriente
385 media técnica Rionegro
97 Sabaneta
No se cuenta Poblado</t>
        </r>
      </text>
    </comment>
    <comment ref="Z7" authorId="1" shapeId="0" xr:uid="{00000000-0006-0000-0000-000005000000}">
      <text>
        <r>
          <rPr>
            <b/>
            <sz val="9"/>
            <color indexed="81"/>
            <rFont val="Tahoma"/>
            <family val="2"/>
          </rPr>
          <t>Isabel Cano Ramírez:</t>
        </r>
        <r>
          <rPr>
            <sz val="9"/>
            <color indexed="81"/>
            <rFont val="Tahoma"/>
            <family val="2"/>
          </rPr>
          <t xml:space="preserve">
2021-2 SNIES docentes planta tiempo completo: 11
2021-1 SNIES docentes de planta: 20
 </t>
        </r>
      </text>
    </comment>
    <comment ref="Z8" authorId="2" shapeId="0" xr:uid="{00000000-0006-0000-0000-000006000000}">
      <text>
        <r>
          <rPr>
            <sz val="9"/>
            <color indexed="81"/>
            <rFont val="Tahoma"/>
            <family val="2"/>
          </rPr>
          <t xml:space="preserve">Boletín estadístico 
2018-2: 112
2019-2: 112
2019-1: 112
2020-2: 111
2020-1: 112
2021-2: 113
2021-1: 110
2021-2: 
Doctorado: 
Vinculados 34 
Maestría
79 Vinculados 
</t>
        </r>
        <r>
          <rPr>
            <b/>
            <sz val="9"/>
            <color indexed="81"/>
            <rFont val="Tahoma"/>
            <family val="2"/>
          </rPr>
          <t xml:space="preserve">Total: 113 </t>
        </r>
        <r>
          <rPr>
            <sz val="9"/>
            <color indexed="81"/>
            <rFont val="Tahoma"/>
            <family val="2"/>
          </rPr>
          <t xml:space="preserve">
Docentes vinculados</t>
        </r>
      </text>
    </comment>
    <comment ref="Z9" authorId="1" shapeId="0" xr:uid="{00000000-0006-0000-0000-000007000000}">
      <text>
        <r>
          <rPr>
            <sz val="9"/>
            <color indexed="81"/>
            <rFont val="Tahoma"/>
            <family val="2"/>
          </rPr>
          <t>Docentes ocasionales y tiempo completo reportados con segunda lengua (diferentes niveles) por las facultades
17 docentes administración
13 docentes Ciencias básicas
12 docentes ciencias agrarias
9 docentes de ingenierías
11 de comunicaciones
9 de Educación física</t>
        </r>
      </text>
    </comment>
    <comment ref="Z10" authorId="1" shapeId="0" xr:uid="{00000000-0006-0000-0000-000008000000}">
      <text>
        <r>
          <rPr>
            <b/>
            <sz val="9"/>
            <color indexed="81"/>
            <rFont val="Tahoma"/>
            <family val="2"/>
          </rPr>
          <t>Isabel Cano Ramírez:</t>
        </r>
        <r>
          <rPr>
            <sz val="9"/>
            <color indexed="81"/>
            <rFont val="Tahoma"/>
            <family val="2"/>
          </rPr>
          <t xml:space="preserve">
Incluye docentes de tiempo completo y docentes ocasionales boletín estadístico 2021-2
</t>
        </r>
      </text>
    </comment>
    <comment ref="Z12" authorId="1" shapeId="0" xr:uid="{00000000-0006-0000-0000-000009000000}">
      <text>
        <r>
          <rPr>
            <b/>
            <sz val="9"/>
            <color indexed="81"/>
            <rFont val="Tahoma"/>
            <family val="2"/>
          </rPr>
          <t>Isabel Cano Ramírez:</t>
        </r>
        <r>
          <rPr>
            <sz val="9"/>
            <color indexed="81"/>
            <rFont val="Tahoma"/>
            <family val="2"/>
          </rPr>
          <t xml:space="preserve">
Datos de la Coordinación de Autoevaluación Institucional. 49 programas en total</t>
        </r>
      </text>
    </comment>
    <comment ref="Z13" authorId="1" shapeId="0" xr:uid="{00000000-0006-0000-0000-00000A000000}">
      <text>
        <r>
          <rPr>
            <b/>
            <sz val="9"/>
            <color indexed="81"/>
            <rFont val="Tahoma"/>
            <charset val="1"/>
          </rPr>
          <t>Isabel Cano Ramírez:</t>
        </r>
        <r>
          <rPr>
            <sz val="9"/>
            <color indexed="81"/>
            <rFont val="Tahoma"/>
            <charset val="1"/>
          </rPr>
          <t xml:space="preserve">
Datos 2021 del ICFES Saber Pro </t>
        </r>
      </text>
    </comment>
    <comment ref="Z14" authorId="1" shapeId="0" xr:uid="{00000000-0006-0000-0000-00000B000000}">
      <text>
        <r>
          <rPr>
            <b/>
            <sz val="9"/>
            <color indexed="81"/>
            <rFont val="Tahoma"/>
            <charset val="1"/>
          </rPr>
          <t>Isabel Cano Ramírez:
Datos ICFES Saber Pro 2021</t>
        </r>
        <r>
          <rPr>
            <sz val="9"/>
            <color indexed="81"/>
            <rFont val="Tahoma"/>
            <charset val="1"/>
          </rPr>
          <t xml:space="preserve">
</t>
        </r>
      </text>
    </comment>
    <comment ref="AC15" authorId="1" shapeId="0" xr:uid="{00000000-0006-0000-0000-00000C000000}">
      <text>
        <r>
          <rPr>
            <b/>
            <sz val="9"/>
            <color indexed="81"/>
            <rFont val="Tahoma"/>
            <charset val="1"/>
          </rPr>
          <t>Isabel Cano Ramírez:</t>
        </r>
        <r>
          <rPr>
            <sz val="9"/>
            <color indexed="81"/>
            <rFont val="Tahoma"/>
            <charset val="1"/>
          </rPr>
          <t xml:space="preserve">
Posiblemente Ingeniería de productividad y calidad</t>
        </r>
      </text>
    </comment>
    <comment ref="AD15" authorId="1" shapeId="0" xr:uid="{00000000-0006-0000-0000-00000D000000}">
      <text>
        <r>
          <rPr>
            <b/>
            <sz val="9"/>
            <color indexed="81"/>
            <rFont val="Tahoma"/>
            <charset val="1"/>
          </rPr>
          <t>Posibles programas a acreditar: 
Técnica en programación de sistemas de información
Tecnología en sistematización de datos
Tecnología en infraestructura de telecomunicaciones
Comunicación audiovisual
Técnica en producción de eventos
Ingeniería en seguridad y salud en el trabajo</t>
        </r>
      </text>
    </comment>
    <comment ref="Z16" authorId="1" shapeId="0" xr:uid="{00000000-0006-0000-0000-00000E000000}">
      <text>
        <r>
          <rPr>
            <b/>
            <sz val="9"/>
            <color indexed="81"/>
            <rFont val="Tahoma"/>
            <family val="2"/>
          </rPr>
          <t>Isabel Cano Ramírez:</t>
        </r>
        <r>
          <rPr>
            <sz val="9"/>
            <color indexed="81"/>
            <rFont val="Tahoma"/>
            <family val="2"/>
          </rPr>
          <t xml:space="preserve">
A hoy no se cuenta con un doctorado</t>
        </r>
      </text>
    </comment>
    <comment ref="Z17" authorId="1" shapeId="0" xr:uid="{00000000-0006-0000-0000-00000F000000}">
      <text>
        <r>
          <rPr>
            <sz val="9"/>
            <color indexed="81"/>
            <rFont val="Tahoma"/>
            <family val="2"/>
          </rPr>
          <t xml:space="preserve">Especializaciones: 9
Maestrías: 5
</t>
        </r>
      </text>
    </comment>
    <comment ref="Z18" authorId="1" shapeId="0" xr:uid="{00000000-0006-0000-0000-000010000000}">
      <text>
        <r>
          <rPr>
            <b/>
            <sz val="9"/>
            <color indexed="81"/>
            <rFont val="Tahoma"/>
            <family val="2"/>
          </rPr>
          <t>Isabel Cano Ramírez:</t>
        </r>
        <r>
          <rPr>
            <sz val="9"/>
            <color indexed="81"/>
            <rFont val="Tahoma"/>
            <family val="2"/>
          </rPr>
          <t xml:space="preserve">
Boletín estadístico 2021-2: 160 y 2021-1: 89</t>
        </r>
      </text>
    </comment>
    <comment ref="Z19" authorId="1" shapeId="0" xr:uid="{00000000-0006-0000-0000-000011000000}">
      <text>
        <r>
          <rPr>
            <b/>
            <sz val="9"/>
            <color indexed="81"/>
            <rFont val="Tahoma"/>
            <family val="2"/>
          </rPr>
          <t>Isabel Cano Ramírez:</t>
        </r>
        <r>
          <rPr>
            <sz val="9"/>
            <color indexed="81"/>
            <rFont val="Tahoma"/>
            <family val="2"/>
          </rPr>
          <t xml:space="preserve">
Suscritas a diciembre de 2021</t>
        </r>
      </text>
    </comment>
    <comment ref="Z22" authorId="1" shapeId="0" xr:uid="{00000000-0006-0000-0000-000012000000}">
      <text>
        <r>
          <rPr>
            <sz val="9"/>
            <color indexed="81"/>
            <rFont val="Tahoma"/>
            <family val="2"/>
          </rPr>
          <t xml:space="preserve">1. ISO 14001:2015
2. Hato Libre de tuberculosis bovina.
3. Buenas prácticas ganaderas en Bovinos
4. Registro ICA
5. Buenas prácticas ganaderas en Porcinos.
6. Buenas prácticas ganaderas en Ovinos y Caprinos.
7. Hato libre de brucelosis.
8. Autorización sanitaria de inocuidad de predios bovinos.
9. Establecimiento de acuicultura bioseguro.
10. Autorización sanitaria y de inocuidad de predios porcino.
11. Autorización sanitaria de inocuidad de especies animal ovino -caprino
12. BPA Porcinos
13. Certificación ICA "Buenas prácticas Aguacate"
14. Granja comercial avícola biosegura.
15. Establecimiento acuícola bioseguro
</t>
        </r>
      </text>
    </comment>
    <comment ref="Z25" authorId="1" shapeId="0" xr:uid="{00000000-0006-0000-0000-000013000000}">
      <text>
        <r>
          <rPr>
            <b/>
            <sz val="9"/>
            <color indexed="81"/>
            <rFont val="Tahoma"/>
            <family val="2"/>
          </rPr>
          <t>Isabel Cano Ramírez:</t>
        </r>
        <r>
          <rPr>
            <sz val="9"/>
            <color indexed="81"/>
            <rFont val="Tahoma"/>
            <family val="2"/>
          </rPr>
          <t xml:space="preserve">
</t>
        </r>
      </text>
    </comment>
    <comment ref="Z26" authorId="1" shapeId="0" xr:uid="{00000000-0006-0000-0000-000014000000}">
      <text>
        <r>
          <rPr>
            <b/>
            <sz val="9"/>
            <color indexed="81"/>
            <rFont val="Tahoma"/>
            <charset val="1"/>
          </rPr>
          <t>Isabel Cano Ramírez:</t>
        </r>
        <r>
          <rPr>
            <sz val="9"/>
            <color indexed="81"/>
            <rFont val="Tahoma"/>
            <charset val="1"/>
          </rPr>
          <t xml:space="preserve">
Reconciliación 
Liberalismo</t>
        </r>
      </text>
    </comment>
    <comment ref="Z30" authorId="3" shapeId="0" xr:uid="{00000000-0006-0000-0000-000015000000}">
      <text>
        <r>
          <rPr>
            <b/>
            <sz val="9"/>
            <color indexed="81"/>
            <rFont val="Tahoma"/>
            <family val="2"/>
          </rPr>
          <t>Poli:</t>
        </r>
        <r>
          <rPr>
            <sz val="9"/>
            <color indexed="81"/>
            <rFont val="Tahoma"/>
            <family val="2"/>
          </rPr>
          <t xml:space="preserve">
48 semilleros creados actualmente</t>
        </r>
      </text>
    </comment>
    <comment ref="Z31" authorId="3" shapeId="0" xr:uid="{00000000-0006-0000-0000-000016000000}">
      <text>
        <r>
          <rPr>
            <b/>
            <sz val="9"/>
            <color indexed="81"/>
            <rFont val="Tahoma"/>
            <family val="2"/>
          </rPr>
          <t>Poli:</t>
        </r>
        <r>
          <rPr>
            <sz val="9"/>
            <color indexed="81"/>
            <rFont val="Tahoma"/>
            <family val="2"/>
          </rPr>
          <t xml:space="preserve">
48 semilleros creados actualmente</t>
        </r>
      </text>
    </comment>
    <comment ref="Z32" authorId="3" shapeId="0" xr:uid="{00000000-0006-0000-0000-000017000000}">
      <text>
        <r>
          <rPr>
            <sz val="9"/>
            <color indexed="81"/>
            <rFont val="Tahoma"/>
            <family val="2"/>
          </rPr>
          <t>11 redes en los últimos 4 años. 
Información suministrada por Lina de Grupos de investigación</t>
        </r>
      </text>
    </comment>
    <comment ref="Z33" authorId="3" shapeId="0" xr:uid="{00000000-0006-0000-0000-000018000000}">
      <text>
        <r>
          <rPr>
            <sz val="9"/>
            <color indexed="81"/>
            <rFont val="Tahoma"/>
            <family val="2"/>
          </rPr>
          <t>Proyectos adjudicados en 2021
Microcuantía
Micro cuantía: 4
Menor cuantia:16</t>
        </r>
      </text>
    </comment>
    <comment ref="Z34" authorId="3" shapeId="0" xr:uid="{00000000-0006-0000-0000-000019000000}">
      <text>
        <r>
          <rPr>
            <b/>
            <sz val="9"/>
            <color indexed="81"/>
            <rFont val="Tahoma"/>
            <family val="2"/>
          </rPr>
          <t>No se presentó nadie a la convocatoria de 2021. 
Se cuenta con $10.000.000 para apoyar estos estudiantes</t>
        </r>
      </text>
    </comment>
    <comment ref="Z35" authorId="3" shapeId="0" xr:uid="{00000000-0006-0000-0000-00001A000000}">
      <text>
        <r>
          <rPr>
            <b/>
            <sz val="9"/>
            <color indexed="81"/>
            <rFont val="Tahoma"/>
            <family val="2"/>
          </rPr>
          <t xml:space="preserve">Ponencias en eventos nacionales e internacionales </t>
        </r>
      </text>
    </comment>
    <comment ref="Z40" authorId="3" shapeId="0" xr:uid="{00000000-0006-0000-0000-00001B000000}">
      <text>
        <r>
          <rPr>
            <b/>
            <sz val="9"/>
            <color indexed="81"/>
            <rFont val="Tahoma"/>
            <family val="2"/>
          </rPr>
          <t>Poli:</t>
        </r>
        <r>
          <rPr>
            <sz val="9"/>
            <color indexed="81"/>
            <rFont val="Tahoma"/>
            <family val="2"/>
          </rPr>
          <t xml:space="preserve">
4 revistas funcionan actualmente, ninguna de ellas indexada o clasificada ante MinCiencias</t>
        </r>
      </text>
    </comment>
    <comment ref="Z41" authorId="1" shapeId="0" xr:uid="{00000000-0006-0000-0000-00001C000000}">
      <text>
        <r>
          <rPr>
            <b/>
            <sz val="9"/>
            <color indexed="81"/>
            <rFont val="Tahoma"/>
            <family val="2"/>
          </rPr>
          <t>Isabel Cano Ramírez:</t>
        </r>
        <r>
          <rPr>
            <sz val="9"/>
            <color indexed="81"/>
            <rFont val="Tahoma"/>
            <family val="2"/>
          </rPr>
          <t xml:space="preserve">
Datos de 2018, 2019, 2020, 2021 Total 883 promedio por año 220
Artículo Electrónico
Artículo Impreso
Capítulo de Libro Resultado de Investigación
Eventos científicos
Libro Resultado de Investigación
Libros de divulgación y/o Compilación de divulgación
Otro artículo publicado
</t>
        </r>
      </text>
    </comment>
    <comment ref="Z42" authorId="1" shapeId="0" xr:uid="{00000000-0006-0000-0000-00001D000000}">
      <text>
        <r>
          <rPr>
            <sz val="9"/>
            <color indexed="81"/>
            <rFont val="Tahoma"/>
            <family val="2"/>
          </rPr>
          <t>Participación de Graduados en los Posgrados, Educación Continua, Cursos, Charlas, Conferencias y Certificaciones</t>
        </r>
      </text>
    </comment>
    <comment ref="Z43" authorId="1" shapeId="0" xr:uid="{00000000-0006-0000-0000-00001E000000}">
      <text>
        <r>
          <rPr>
            <b/>
            <sz val="9"/>
            <color indexed="81"/>
            <rFont val="Tahoma"/>
            <family val="2"/>
          </rPr>
          <t>Isabel Cano Ramírez:</t>
        </r>
        <r>
          <rPr>
            <sz val="9"/>
            <color indexed="81"/>
            <rFont val="Tahoma"/>
            <family val="2"/>
          </rPr>
          <t xml:space="preserve">
1.empleados administrativos (83)  y  contratistas (39)     
2.docentes: vinculados y  Ocasionales  (38) cátedra  (369)                                                    
3. Participación Consejos y Comités Currículo y encuentros visitas Pares Académicos)  (40)                                  
 4. Participación Grupos de Investigación  (14)                                 
 5.  Actividades Fidelización: Ferias ,  Festivales Deportivos, Integración familia, celebración del día Halloween   Encuentros de Graduados y Noche Excelencia (117)  </t>
        </r>
      </text>
    </comment>
    <comment ref="Z44" authorId="1" shapeId="0" xr:uid="{00000000-0006-0000-0000-00001F000000}">
      <text>
        <r>
          <rPr>
            <sz val="9"/>
            <color indexed="81"/>
            <rFont val="Tahoma"/>
            <family val="2"/>
          </rPr>
          <t xml:space="preserve">Línea base de Graduados inscritos en la Bolsa de Empleo (3086)
</t>
        </r>
      </text>
    </comment>
    <comment ref="Z45" authorId="1" shapeId="0" xr:uid="{00000000-0006-0000-0000-000020000000}">
      <text>
        <r>
          <rPr>
            <sz val="9"/>
            <color indexed="81"/>
            <rFont val="Tahoma"/>
            <family val="2"/>
          </rPr>
          <t xml:space="preserve">( Redes, Convenios y Acuerdos Comerciales) que se formalicen  en el período    son (5) RED ENLACE, CONVENIO 
</t>
        </r>
      </text>
    </comment>
    <comment ref="AB46" authorId="1" shapeId="0" xr:uid="{00000000-0006-0000-0000-000021000000}">
      <text>
        <r>
          <rPr>
            <b/>
            <sz val="9"/>
            <color indexed="81"/>
            <rFont val="Tahoma"/>
            <family val="2"/>
          </rPr>
          <t>Isabel Cano Ramírez:</t>
        </r>
        <r>
          <rPr>
            <sz val="9"/>
            <color indexed="81"/>
            <rFont val="Tahoma"/>
            <family val="2"/>
          </rPr>
          <t xml:space="preserve">
Punto de encuentro Poblado</t>
        </r>
      </text>
    </comment>
    <comment ref="AC46" authorId="1" shapeId="0" xr:uid="{00000000-0006-0000-0000-000022000000}">
      <text>
        <r>
          <rPr>
            <b/>
            <sz val="9"/>
            <color indexed="81"/>
            <rFont val="Tahoma"/>
            <family val="2"/>
          </rPr>
          <t>Isabel Cano Ramírez:</t>
        </r>
        <r>
          <rPr>
            <sz val="9"/>
            <color indexed="81"/>
            <rFont val="Tahoma"/>
            <family val="2"/>
          </rPr>
          <t xml:space="preserve">
Punto de encuentro Rionegro</t>
        </r>
      </text>
    </comment>
    <comment ref="Z47" authorId="1" shapeId="0" xr:uid="{00000000-0006-0000-0000-000023000000}">
      <text>
        <r>
          <rPr>
            <b/>
            <sz val="9"/>
            <color indexed="81"/>
            <rFont val="Tahoma"/>
            <family val="2"/>
          </rPr>
          <t>Isabel Cano Ramírez:</t>
        </r>
        <r>
          <rPr>
            <sz val="9"/>
            <color indexed="81"/>
            <rFont val="Tahoma"/>
            <family val="2"/>
          </rPr>
          <t xml:space="preserve">
Se toma como línea base año 2019, dado que el 2020 y 2021 fueron años atípicos por la Pandemia.</t>
        </r>
      </text>
    </comment>
    <comment ref="Z48" authorId="1" shapeId="0" xr:uid="{00000000-0006-0000-0000-000024000000}">
      <text>
        <r>
          <rPr>
            <b/>
            <sz val="9"/>
            <color indexed="81"/>
            <rFont val="Tahoma"/>
            <family val="2"/>
          </rPr>
          <t>Isabel Cano Ramírez:</t>
        </r>
        <r>
          <rPr>
            <sz val="9"/>
            <color indexed="81"/>
            <rFont val="Tahoma"/>
            <family val="2"/>
          </rPr>
          <t xml:space="preserve">
Se toma como línea base año 2019, dado que el 2020 y 2021 fueron años atípicos por la Pandemia</t>
        </r>
      </text>
    </comment>
    <comment ref="Z50" authorId="1" shapeId="0" xr:uid="{00000000-0006-0000-0000-000025000000}">
      <text>
        <r>
          <rPr>
            <b/>
            <sz val="9"/>
            <color indexed="81"/>
            <rFont val="Tahoma"/>
            <family val="2"/>
          </rPr>
          <t>Isabel Cano Ramírez:</t>
        </r>
        <r>
          <rPr>
            <sz val="9"/>
            <color indexed="81"/>
            <rFont val="Tahoma"/>
            <family val="2"/>
          </rPr>
          <t xml:space="preserve">
Convenios Nacionales 47
Convenios Locales 51
Convenios Regionales 49
Comunicación de Cooperación 26 de abril 2022.</t>
        </r>
      </text>
    </comment>
    <comment ref="Z51" authorId="1" shapeId="0" xr:uid="{00000000-0006-0000-0000-000026000000}">
      <text>
        <r>
          <rPr>
            <b/>
            <sz val="9"/>
            <color indexed="81"/>
            <rFont val="Tahoma"/>
            <family val="2"/>
          </rPr>
          <t>Isabel Cano Ramírez:</t>
        </r>
        <r>
          <rPr>
            <sz val="9"/>
            <color indexed="81"/>
            <rFont val="Tahoma"/>
            <family val="2"/>
          </rPr>
          <t xml:space="preserve">
Convenios locales, regionales y nacionales, se tiene como 
línea base 147 donde se está buscando identificar las potencialidades de cada convenio, por lo que 
muchos puede que no se renueven. 
Comunicación de Cooperación 26 de abril 2022.</t>
        </r>
      </text>
    </comment>
    <comment ref="Z52" authorId="1" shapeId="0" xr:uid="{00000000-0006-0000-0000-000027000000}">
      <text>
        <r>
          <rPr>
            <b/>
            <sz val="9"/>
            <color indexed="81"/>
            <rFont val="Tahoma"/>
            <family val="2"/>
          </rPr>
          <t>Movilidades nacionales e internacionales académicas virtuales y presenciales en la vigencia 2021</t>
        </r>
      </text>
    </comment>
    <comment ref="Z53" authorId="1" shapeId="0" xr:uid="{00000000-0006-0000-0000-000028000000}">
      <text>
        <r>
          <rPr>
            <b/>
            <sz val="9"/>
            <color indexed="81"/>
            <rFont val="Tahoma"/>
            <family val="2"/>
          </rPr>
          <t>Movilidades Nacionales e Internacionales virtuales y presenciales en el año 2021</t>
        </r>
      </text>
    </comment>
    <comment ref="Z55" authorId="1" shapeId="0" xr:uid="{00000000-0006-0000-0000-000029000000}">
      <text>
        <r>
          <rPr>
            <b/>
            <sz val="9"/>
            <color indexed="81"/>
            <rFont val="Tahoma"/>
            <family val="2"/>
          </rPr>
          <t xml:space="preserve">Estampilla Poli Rionegro
Estampilla Poli Girardota
Estampilla Prodesarrollo </t>
        </r>
      </text>
    </comment>
    <comment ref="Z57" authorId="1" shapeId="0" xr:uid="{00000000-0006-0000-0000-00002A000000}">
      <text>
        <r>
          <rPr>
            <b/>
            <sz val="9"/>
            <color indexed="81"/>
            <rFont val="Tahoma"/>
            <charset val="1"/>
          </rPr>
          <t>Datos 2019 presenciales</t>
        </r>
      </text>
    </comment>
    <comment ref="Z59" authorId="1" shapeId="0" xr:uid="{00000000-0006-0000-0000-00002B000000}">
      <text>
        <r>
          <rPr>
            <sz val="9"/>
            <color indexed="81"/>
            <rFont val="Tahoma"/>
            <family val="2"/>
          </rPr>
          <t xml:space="preserve">80 pasantías
8 retos de innovación abierta
4 prácticas
3 vinculaciones </t>
        </r>
      </text>
    </comment>
    <comment ref="Z61" authorId="1" shapeId="0" xr:uid="{00000000-0006-0000-0000-00002C000000}">
      <text>
        <r>
          <rPr>
            <b/>
            <sz val="9"/>
            <color indexed="81"/>
            <rFont val="Tahoma"/>
            <family val="2"/>
          </rPr>
          <t>Isabel Cano Ramírez:</t>
        </r>
        <r>
          <rPr>
            <sz val="9"/>
            <color indexed="81"/>
            <rFont val="Tahoma"/>
            <family val="2"/>
          </rPr>
          <t xml:space="preserve">
A hoy no se ha iniciado la intervención</t>
        </r>
      </text>
    </comment>
    <comment ref="Y62" authorId="1" shapeId="0" xr:uid="{00000000-0006-0000-0000-00002D000000}">
      <text>
        <r>
          <rPr>
            <b/>
            <sz val="9"/>
            <color indexed="81"/>
            <rFont val="Tahoma"/>
            <family val="2"/>
          </rPr>
          <t>Isabel Cano Ramírez:</t>
        </r>
        <r>
          <rPr>
            <sz val="9"/>
            <color indexed="81"/>
            <rFont val="Tahoma"/>
            <family val="2"/>
          </rPr>
          <t xml:space="preserve">
Normatividad asociada a: Docentes, estudiantes y graduados.
Reglamento estudiantil, estatuto docente y graduados</t>
        </r>
      </text>
    </comment>
    <comment ref="Z63" authorId="1" shapeId="0" xr:uid="{00000000-0006-0000-0000-00002E000000}">
      <text>
        <r>
          <rPr>
            <b/>
            <sz val="9"/>
            <color indexed="81"/>
            <rFont val="Tahoma"/>
            <family val="2"/>
          </rPr>
          <t>Isabel Cano Ramírez:</t>
        </r>
        <r>
          <rPr>
            <sz val="9"/>
            <color indexed="81"/>
            <rFont val="Tahoma"/>
            <family val="2"/>
          </rPr>
          <t xml:space="preserve">
Se mantendría el promedio de usuarios en la página web, las redes sociales...</t>
        </r>
      </text>
    </comment>
    <comment ref="Z64" authorId="3" shapeId="0" xr:uid="{00000000-0006-0000-0000-00002F000000}">
      <text>
        <r>
          <rPr>
            <b/>
            <sz val="9"/>
            <color indexed="81"/>
            <rFont val="Tahoma"/>
            <family val="2"/>
          </rPr>
          <t>Poli:</t>
        </r>
        <r>
          <rPr>
            <sz val="9"/>
            <color indexed="81"/>
            <rFont val="Tahoma"/>
            <family val="2"/>
          </rPr>
          <t xml:space="preserve">
Avance a 2021, a través de la evaluación del FURAG</t>
        </r>
      </text>
    </comment>
    <comment ref="Z65" authorId="1" shapeId="0" xr:uid="{00000000-0006-0000-0000-000030000000}">
      <text>
        <r>
          <rPr>
            <b/>
            <sz val="9"/>
            <color indexed="81"/>
            <rFont val="Tahoma"/>
            <family val="2"/>
          </rPr>
          <t>Isabel Cano Ramírez:</t>
        </r>
        <r>
          <rPr>
            <sz val="9"/>
            <color indexed="81"/>
            <rFont val="Tahoma"/>
            <family val="2"/>
          </rPr>
          <t xml:space="preserve">
Promedio de usuarios atendidos en PQRS y otras atenciones al año</t>
        </r>
      </text>
    </comment>
    <comment ref="Z67" authorId="1" shapeId="0" xr:uid="{00000000-0006-0000-0000-000031000000}">
      <text>
        <r>
          <rPr>
            <sz val="9"/>
            <color indexed="81"/>
            <rFont val="Tahoma"/>
            <family val="2"/>
          </rPr>
          <t>Dispositivos actuales: 116 antenas y puntos de red en poblado, centros regionales y granjas</t>
        </r>
      </text>
    </comment>
    <comment ref="AA67" authorId="1" shapeId="0" xr:uid="{00000000-0006-0000-0000-000032000000}">
      <text>
        <r>
          <rPr>
            <sz val="9"/>
            <color indexed="81"/>
            <rFont val="Tahoma"/>
            <family val="2"/>
          </rPr>
          <t xml:space="preserve">Antenas en el Poblado
</t>
        </r>
      </text>
    </comment>
    <comment ref="AB67" authorId="1" shapeId="0" xr:uid="{00000000-0006-0000-0000-000033000000}">
      <text>
        <r>
          <rPr>
            <sz val="9"/>
            <color indexed="81"/>
            <rFont val="Tahoma"/>
            <family val="2"/>
          </rPr>
          <t>106 año anterior
44 Poblado nuevas
3 Apartadó
3 Rionegro
3 Marinilla</t>
        </r>
      </text>
    </comment>
    <comment ref="AC67" authorId="1" shapeId="0" xr:uid="{00000000-0006-0000-0000-000034000000}">
      <text>
        <r>
          <rPr>
            <sz val="9"/>
            <color indexed="81"/>
            <rFont val="Tahoma"/>
            <family val="2"/>
          </rPr>
          <t>156 año anterior
7 Rionegro
4 Apartadó
3 Marinilla
3 Bello
2 San Jerónimo
2 Niquía</t>
        </r>
      </text>
    </comment>
    <comment ref="AD67" authorId="1" shapeId="0" xr:uid="{00000000-0006-0000-0000-000035000000}">
      <text>
        <r>
          <rPr>
            <sz val="9"/>
            <color indexed="81"/>
            <rFont val="Tahoma"/>
            <family val="2"/>
          </rPr>
          <t>Apartadó 11
Rionegro 9</t>
        </r>
      </text>
    </comment>
    <comment ref="AA69" authorId="1" shapeId="0" xr:uid="{00000000-0006-0000-0000-000036000000}">
      <text>
        <r>
          <rPr>
            <b/>
            <sz val="9"/>
            <color indexed="81"/>
            <rFont val="Tahoma"/>
            <family val="2"/>
          </rPr>
          <t>Isabel Cano Ramírez:</t>
        </r>
        <r>
          <rPr>
            <sz val="9"/>
            <color indexed="81"/>
            <rFont val="Tahoma"/>
            <family val="2"/>
          </rPr>
          <t xml:space="preserve">
FORMULADO P17 PARA RECURSOS POR REGALIAS</t>
        </r>
      </text>
    </comment>
    <comment ref="Z70" authorId="4" shapeId="0" xr:uid="{00000000-0006-0000-0000-000037000000}">
      <text>
        <r>
          <rPr>
            <sz val="11"/>
            <color theme="1"/>
            <rFont val="Calibri"/>
            <family val="2"/>
            <scheme val="minor"/>
          </rPr>
          <t>======
ID#AAAAYtzcbPM
    (2022-05-01 17:15:49)
Dato exacto 
Metros cuadrados Modernizados en 2021</t>
        </r>
      </text>
    </comment>
    <comment ref="AA70" authorId="4" shapeId="0" xr:uid="{00000000-0006-0000-0000-000038000000}">
      <text>
        <r>
          <rPr>
            <sz val="11"/>
            <color theme="1"/>
            <rFont val="Calibri"/>
            <family val="2"/>
            <scheme val="minor"/>
          </rPr>
          <t>======
ID#AAAAYtzcbPA
Poli    (2022-05-01 17:15:49)
350+60+110+240+240
350= Bloque A 71 del CRU
60= Ludoteca
110= Centro medico
240=Polivirtual</t>
        </r>
      </text>
    </comment>
    <comment ref="AB70" authorId="4" shapeId="0" xr:uid="{00000000-0006-0000-0000-000039000000}">
      <text>
        <r>
          <rPr>
            <sz val="11"/>
            <color theme="1"/>
            <rFont val="Calibri"/>
            <family val="2"/>
            <scheme val="minor"/>
          </rPr>
          <t>======
ID#AAAAYtzcbQM
Poli    (2022-05-01 17:15:49)
Z59+700+5000+350+1656
Z59= Valor año anterior
700=Centro de acondicionamiento físico
350=Bloque A61 del CRU
1656= Bloque Escalonado inicial del plan maestro del CRO</t>
        </r>
      </text>
    </comment>
    <comment ref="AC70" authorId="4" shapeId="0" xr:uid="{00000000-0006-0000-0000-00003A000000}">
      <text>
        <r>
          <rPr>
            <sz val="11"/>
            <color theme="1"/>
            <rFont val="Calibri"/>
            <family val="2"/>
            <scheme val="minor"/>
          </rPr>
          <t>======
ID#AAAAYtzcbO0
Poli    (2022-05-01 17:15:49)
AA59+5870+3413
AA59= Valor anterior
3413=Modernización del 50% de los laboratorios de Bello</t>
        </r>
      </text>
    </comment>
    <comment ref="AD70" authorId="4" shapeId="0" xr:uid="{00000000-0006-0000-0000-00003B000000}">
      <text>
        <r>
          <rPr>
            <sz val="11"/>
            <color theme="1"/>
            <rFont val="Calibri"/>
            <family val="2"/>
            <scheme val="minor"/>
          </rPr>
          <t>======
ID#AAAAYtzcbPc
Poli    (2022-05-01 17:15:49)
AB59+2011
AB59= Valor anterior
2011= Modernización laboratorios en ambas granjas</t>
        </r>
      </text>
    </comment>
    <comment ref="AA71" authorId="1" shapeId="0" xr:uid="{00000000-0006-0000-0000-00003C000000}">
      <text>
        <r>
          <rPr>
            <b/>
            <sz val="9"/>
            <color indexed="81"/>
            <rFont val="Tahoma"/>
            <family val="2"/>
          </rPr>
          <t xml:space="preserve">Isabel Cano Ramírez:
</t>
        </r>
        <r>
          <rPr>
            <sz val="9"/>
            <color indexed="81"/>
            <rFont val="Tahoma"/>
            <family val="2"/>
          </rPr>
          <t>286=Embellecimiento Mofles_Med
812=Porteria_Uraba</t>
        </r>
      </text>
    </comment>
    <comment ref="AB71" authorId="1" shapeId="0" xr:uid="{00000000-0006-0000-0000-00003D000000}">
      <text>
        <r>
          <rPr>
            <b/>
            <sz val="9"/>
            <color indexed="81"/>
            <rFont val="Tahoma"/>
            <family val="2"/>
          </rPr>
          <t>Isabel Cano Ramírez:</t>
        </r>
        <r>
          <rPr>
            <sz val="9"/>
            <color indexed="81"/>
            <rFont val="Tahoma"/>
            <family val="2"/>
          </rPr>
          <t xml:space="preserve">
AA70=m2 Renovados en la vigencia 2022
300=Portería Metro_Medellín
450_Porteria Av Vegas_Med</t>
        </r>
      </text>
    </comment>
    <comment ref="AC71" authorId="1" shapeId="0" xr:uid="{00000000-0006-0000-0000-00003E000000}">
      <text>
        <r>
          <rPr>
            <b/>
            <sz val="9"/>
            <color indexed="81"/>
            <rFont val="Tahoma"/>
            <family val="2"/>
          </rPr>
          <t>Isabel Cano Ramírez:</t>
        </r>
        <r>
          <rPr>
            <sz val="9"/>
            <color indexed="81"/>
            <rFont val="Tahoma"/>
            <family val="2"/>
          </rPr>
          <t xml:space="preserve">
AC69=m2 renovados hasta la vigencia 2023</t>
        </r>
      </text>
    </comment>
    <comment ref="Z72" authorId="4" shapeId="0" xr:uid="{00000000-0006-0000-0000-00003F000000}">
      <text>
        <r>
          <rPr>
            <sz val="11"/>
            <color theme="1"/>
            <rFont val="Calibri"/>
            <family val="2"/>
            <scheme val="minor"/>
          </rPr>
          <t xml:space="preserve">======
P40
</t>
        </r>
      </text>
    </comment>
    <comment ref="AA72" authorId="4" shapeId="0" xr:uid="{00000000-0006-0000-0000-000040000000}">
      <text>
        <r>
          <rPr>
            <sz val="11"/>
            <color theme="1"/>
            <rFont val="Calibri"/>
            <family val="2"/>
            <scheme val="minor"/>
          </rPr>
          <t xml:space="preserve">Bloque Urabá A71
</t>
        </r>
      </text>
    </comment>
    <comment ref="AB72" authorId="4" shapeId="0" xr:uid="{00000000-0006-0000-0000-000041000000}">
      <text>
        <r>
          <rPr>
            <sz val="11"/>
            <color theme="1"/>
            <rFont val="Calibri"/>
            <family val="2"/>
            <scheme val="minor"/>
          </rPr>
          <t xml:space="preserve">======
Laboratorio Bello
Rionegro
</t>
        </r>
      </text>
    </comment>
    <comment ref="AC72" authorId="4" shapeId="0" xr:uid="{00000000-0006-0000-0000-000042000000}">
      <text>
        <r>
          <rPr>
            <sz val="11"/>
            <color theme="1"/>
            <rFont val="Calibri"/>
            <family val="2"/>
            <scheme val="minor"/>
          </rPr>
          <t>P42
Urabá</t>
        </r>
      </text>
    </comment>
    <comment ref="AD72" authorId="4" shapeId="0" xr:uid="{00000000-0006-0000-0000-000043000000}">
      <text>
        <r>
          <rPr>
            <sz val="11"/>
            <color theme="1"/>
            <rFont val="Calibri"/>
            <family val="2"/>
            <scheme val="minor"/>
          </rPr>
          <t>P31</t>
        </r>
      </text>
    </comment>
    <comment ref="AE72" authorId="4" shapeId="0" xr:uid="{00000000-0006-0000-0000-000044000000}">
      <text>
        <r>
          <rPr>
            <sz val="11"/>
            <color theme="1"/>
            <rFont val="Calibri"/>
            <family val="2"/>
            <scheme val="minor"/>
          </rPr>
          <t>======
ID#AAAAYtzcbNg
    (2022-05-01 17:15:49)
usuario:</t>
        </r>
      </text>
    </comment>
    <comment ref="Z73" authorId="1" shapeId="0" xr:uid="{00000000-0006-0000-0000-000045000000}">
      <text>
        <r>
          <rPr>
            <sz val="9"/>
            <color indexed="81"/>
            <rFont val="Tahoma"/>
            <family val="2"/>
          </rPr>
          <t>Cancha microfútbol
Cancha de Tenis
Cancha de futbol
Pasarela primer piso
Pasarela segundo piso
P40
Piscina
Parqueadero Vegas</t>
        </r>
      </text>
    </comment>
    <comment ref="AA75" authorId="4" shapeId="0" xr:uid="{00000000-0006-0000-0000-000046000000}">
      <text>
        <r>
          <rPr>
            <sz val="11"/>
            <color theme="1"/>
            <rFont val="Calibri"/>
            <family val="2"/>
            <scheme val="minor"/>
          </rPr>
          <t>======
ID#AAAAYll1iMc
Isabel Cano Ramírez    (2022-04-27 16:26:53)
Polivirtual
Apartadó</t>
        </r>
      </text>
    </comment>
    <comment ref="AB75" authorId="4" shapeId="0" xr:uid="{00000000-0006-0000-0000-000047000000}">
      <text>
        <r>
          <rPr>
            <sz val="11"/>
            <color theme="1"/>
            <rFont val="Calibri"/>
            <family val="2"/>
            <scheme val="minor"/>
          </rPr>
          <t>======
ID#AAAAYll1iMk
Isabel Cano Ramírez    (2022-04-27 16:26:53)
Rionegro
Poblado</t>
        </r>
      </text>
    </comment>
    <comment ref="AC75" authorId="4" shapeId="0" xr:uid="{00000000-0006-0000-0000-000048000000}">
      <text>
        <r>
          <rPr>
            <sz val="11"/>
            <color theme="1"/>
            <rFont val="Calibri"/>
            <family val="2"/>
            <scheme val="minor"/>
          </rPr>
          <t>======
ID#AAAAYll1iKs
Isabel Cano Ramírez    (2022-04-27 16:26:53)
Poblado
Rionegro</t>
        </r>
      </text>
    </comment>
    <comment ref="AD75" authorId="4" shapeId="0" xr:uid="{00000000-0006-0000-0000-000049000000}">
      <text>
        <r>
          <rPr>
            <sz val="11"/>
            <color theme="1"/>
            <rFont val="Calibri"/>
            <family val="2"/>
            <scheme val="minor"/>
          </rPr>
          <t>======
ID#AAAAYll1iMU
Isabel Cano Ramírez    (2022-04-27 16:26:53)
Poblado</t>
        </r>
      </text>
    </comment>
    <comment ref="AA78" authorId="1" shapeId="0" xr:uid="{00000000-0006-0000-0000-00004A000000}">
      <text>
        <r>
          <rPr>
            <b/>
            <sz val="9"/>
            <color indexed="81"/>
            <rFont val="Tahoma"/>
            <charset val="1"/>
          </rPr>
          <t>Educación física</t>
        </r>
      </text>
    </comment>
    <comment ref="AB78" authorId="1" shapeId="0" xr:uid="{00000000-0006-0000-0000-00004B000000}">
      <text>
        <r>
          <rPr>
            <b/>
            <sz val="9"/>
            <color indexed="81"/>
            <rFont val="Tahoma"/>
            <charset val="1"/>
          </rPr>
          <t>Comunicaciones 
Agropecuaria</t>
        </r>
      </text>
    </comment>
    <comment ref="AC78" authorId="1" shapeId="0" xr:uid="{00000000-0006-0000-0000-00004C000000}">
      <text>
        <r>
          <rPr>
            <b/>
            <sz val="9"/>
            <color indexed="81"/>
            <rFont val="Tahoma"/>
            <charset val="1"/>
          </rPr>
          <t>Administración Ingeniería
Ciencias Básicas</t>
        </r>
      </text>
    </comment>
    <comment ref="AD78" authorId="1" shapeId="0" xr:uid="{00000000-0006-0000-0000-00004D000000}">
      <text>
        <r>
          <rPr>
            <b/>
            <sz val="9"/>
            <color indexed="81"/>
            <rFont val="Tahoma"/>
            <charset val="1"/>
          </rPr>
          <t>Recorrido virtual</t>
        </r>
      </text>
    </comment>
    <comment ref="Z79" authorId="1" shapeId="0" xr:uid="{00000000-0006-0000-0000-00004E000000}">
      <text>
        <r>
          <rPr>
            <b/>
            <sz val="9"/>
            <color indexed="81"/>
            <rFont val="Tahoma"/>
            <family val="2"/>
          </rPr>
          <t>Isabel Cano Ramírez:</t>
        </r>
        <r>
          <rPr>
            <sz val="9"/>
            <color indexed="81"/>
            <rFont val="Tahoma"/>
            <family val="2"/>
          </rPr>
          <t xml:space="preserve">
Datos Boletín estadístico 2021-1: 609
2021-2: 535</t>
        </r>
      </text>
    </comment>
    <comment ref="Z80" authorId="1" shapeId="0" xr:uid="{00000000-0006-0000-0000-00004F000000}">
      <text>
        <r>
          <rPr>
            <b/>
            <sz val="9"/>
            <color indexed="81"/>
            <rFont val="Tahoma"/>
            <family val="2"/>
          </rPr>
          <t>Datos considerando Pandemia 
2021-16 de abril</t>
        </r>
      </text>
    </comment>
    <comment ref="Z81" authorId="5" shapeId="0" xr:uid="{00000000-0006-0000-0000-000050000000}">
      <text>
        <r>
          <rPr>
            <b/>
            <sz val="9"/>
            <color indexed="81"/>
            <rFont val="Tahoma"/>
            <family val="2"/>
          </rPr>
          <t xml:space="preserve">Fuente: 
</t>
        </r>
        <r>
          <rPr>
            <sz val="9"/>
            <color indexed="81"/>
            <rFont val="Tahoma"/>
            <family val="2"/>
          </rPr>
          <t xml:space="preserve">1920 beneficiarios culturales: Promedio de jubilados, graduados, estudiantes, docentes, familiares.
 </t>
        </r>
      </text>
    </comment>
    <comment ref="Z82" authorId="5" shapeId="0" xr:uid="{00000000-0006-0000-0000-000051000000}">
      <text>
        <r>
          <rPr>
            <b/>
            <sz val="9"/>
            <color indexed="81"/>
            <rFont val="Tahoma"/>
            <family val="2"/>
          </rPr>
          <t xml:space="preserve">Fuente: 
</t>
        </r>
        <r>
          <rPr>
            <sz val="9"/>
            <color indexed="81"/>
            <rFont val="Tahoma"/>
            <family val="2"/>
          </rPr>
          <t xml:space="preserve">4000 Promedio de jubilados, graduados, estudiantes, docentes, familiares.
 </t>
        </r>
      </text>
    </comment>
    <comment ref="Z83" authorId="5" shapeId="0" xr:uid="{00000000-0006-0000-0000-000052000000}">
      <text>
        <r>
          <rPr>
            <b/>
            <sz val="9"/>
            <color indexed="81"/>
            <rFont val="Tahoma"/>
            <family val="2"/>
          </rPr>
          <t xml:space="preserve">Fuente: </t>
        </r>
        <r>
          <rPr>
            <sz val="9"/>
            <color indexed="81"/>
            <rFont val="Tahoma"/>
            <family val="2"/>
          </rPr>
          <t xml:space="preserve">Boletín Estadístico 2021-1 y 2021-2
</t>
        </r>
      </text>
    </comment>
    <comment ref="Z84" authorId="5" shapeId="0" xr:uid="{00000000-0006-0000-0000-000053000000}">
      <text>
        <r>
          <rPr>
            <b/>
            <sz val="9"/>
            <color indexed="81"/>
            <rFont val="Tahoma"/>
            <family val="2"/>
          </rPr>
          <t xml:space="preserve">Fuente: </t>
        </r>
        <r>
          <rPr>
            <sz val="9"/>
            <color indexed="81"/>
            <rFont val="Tahoma"/>
            <family val="2"/>
          </rPr>
          <t xml:space="preserve">Planeación Boletín Estadístico. 
</t>
        </r>
      </text>
    </comment>
    <comment ref="Z86" authorId="5" shapeId="0" xr:uid="{00000000-0006-0000-0000-000054000000}">
      <text>
        <r>
          <rPr>
            <b/>
            <sz val="9"/>
            <color indexed="81"/>
            <rFont val="Tahoma"/>
            <family val="2"/>
          </rPr>
          <t xml:space="preserve"> Becas Gilberto Echeverri y Municipio de Itagüí</t>
        </r>
      </text>
    </comment>
    <comment ref="Z88" authorId="1" shapeId="0" xr:uid="{00000000-0006-0000-0000-000055000000}">
      <text>
        <r>
          <rPr>
            <sz val="9"/>
            <color indexed="81"/>
            <rFont val="Tahoma"/>
            <family val="2"/>
          </rPr>
          <t xml:space="preserve">Resolución por nivel y por año.
200 administrativos de la vigencia 2021.
</t>
        </r>
      </text>
    </comment>
    <comment ref="Z90" authorId="1" shapeId="0" xr:uid="{00000000-0006-0000-0000-000056000000}">
      <text>
        <r>
          <rPr>
            <b/>
            <sz val="9"/>
            <color indexed="81"/>
            <rFont val="Tahoma"/>
            <family val="2"/>
          </rPr>
          <t>datos de 2021</t>
        </r>
      </text>
    </comment>
    <comment ref="Z91" authorId="1" shapeId="0" xr:uid="{00000000-0006-0000-0000-000057000000}">
      <text>
        <r>
          <rPr>
            <b/>
            <sz val="9"/>
            <color indexed="81"/>
            <rFont val="Tahoma"/>
            <family val="2"/>
          </rPr>
          <t>Deportes, fomento cultural, actividades de la caja de compensación familiar</t>
        </r>
      </text>
    </comment>
    <comment ref="Z92" authorId="1" shapeId="0" xr:uid="{00000000-0006-0000-0000-000058000000}">
      <text>
        <r>
          <rPr>
            <b/>
            <sz val="9"/>
            <color indexed="81"/>
            <rFont val="Tahoma"/>
            <family val="2"/>
          </rPr>
          <t>Isabel Cano Ramírez:</t>
        </r>
        <r>
          <rPr>
            <sz val="9"/>
            <color indexed="81"/>
            <rFont val="Tahoma"/>
            <family val="2"/>
          </rPr>
          <t xml:space="preserve">
Beneficiarios 2021</t>
        </r>
      </text>
    </comment>
    <comment ref="Z93" authorId="1" shapeId="0" xr:uid="{00000000-0006-0000-0000-000059000000}">
      <text>
        <r>
          <rPr>
            <b/>
            <sz val="9"/>
            <color indexed="81"/>
            <rFont val="Tahoma"/>
            <family val="2"/>
          </rPr>
          <t>% de avance 2021
Calificación realizada por la ARL</t>
        </r>
      </text>
    </comment>
    <comment ref="Z94" authorId="1" shapeId="0" xr:uid="{00000000-0006-0000-0000-00005A000000}">
      <text>
        <r>
          <rPr>
            <b/>
            <sz val="9"/>
            <color indexed="81"/>
            <rFont val="Tahoma"/>
            <family val="2"/>
          </rPr>
          <t>Isabel Cano Ramírez:</t>
        </r>
        <r>
          <rPr>
            <sz val="9"/>
            <color indexed="81"/>
            <rFont val="Tahoma"/>
            <family val="2"/>
          </rPr>
          <t xml:space="preserve">
Porcentaje alcanzado en la ejecución del plan de cultura organizacional</t>
        </r>
      </text>
    </comment>
  </commentList>
</comments>
</file>

<file path=xl/sharedStrings.xml><?xml version="1.0" encoding="utf-8"?>
<sst xmlns="http://schemas.openxmlformats.org/spreadsheetml/2006/main" count="696" uniqueCount="469">
  <si>
    <t>Línea PPE</t>
  </si>
  <si>
    <t xml:space="preserve">Programa </t>
  </si>
  <si>
    <t>No</t>
  </si>
  <si>
    <t xml:space="preserve">Objetivo </t>
  </si>
  <si>
    <t>Meta</t>
  </si>
  <si>
    <t>Proyecto</t>
  </si>
  <si>
    <t>Objetivo</t>
  </si>
  <si>
    <t xml:space="preserve">Meta </t>
  </si>
  <si>
    <t>Indicador producto</t>
  </si>
  <si>
    <t>Línea base</t>
  </si>
  <si>
    <t>Indicador de resultado</t>
  </si>
  <si>
    <t>Indicador gestión</t>
  </si>
  <si>
    <t>2022-2025</t>
  </si>
  <si>
    <t>Proceso</t>
  </si>
  <si>
    <t xml:space="preserve">Calidad académica: Camino a la excelencia </t>
  </si>
  <si>
    <t xml:space="preserve">Misional: Docencia </t>
  </si>
  <si>
    <t>Líneas asociadas</t>
  </si>
  <si>
    <t xml:space="preserve">Fomento de la calidad educativa </t>
  </si>
  <si>
    <t xml:space="preserve">Modelo de investigación </t>
  </si>
  <si>
    <t xml:space="preserve">Posgrados con calidad y cobertura
Reforma administrativa y académica por facultades
Regionalización </t>
  </si>
  <si>
    <t xml:space="preserve">Misional: Investigación e innovación </t>
  </si>
  <si>
    <t>Misional: Extensión</t>
  </si>
  <si>
    <t>Universidad-Empresa-Estado
Educación continua y extensión
Internacionalización 
Política de graduados</t>
  </si>
  <si>
    <t>Proyección social al servicio del territorio</t>
  </si>
  <si>
    <t>Cooperación regional, nacional e internacional</t>
  </si>
  <si>
    <t>Apoyo: Administrativa y apoyo</t>
  </si>
  <si>
    <t>Fortalecimiento tecnológico y digital.
Infraestructura física, tecnológica e imagen institucional
Reforma académico administrativa</t>
  </si>
  <si>
    <t>La gestión institucional al servicio de la comunidad educativa</t>
  </si>
  <si>
    <t>Modernización institucional para la efectividad del servicio educativo</t>
  </si>
  <si>
    <t>Incorporación y apropiación de nuevas tecnologías para la educación</t>
  </si>
  <si>
    <t>Articular los planes de estudio, currículos y modelo pedagógico institucional con las facultades conforme a las políticas institucionales y el direccionamiento estratégico.</t>
  </si>
  <si>
    <t>Fortalecimiento de las competencias de los docentes</t>
  </si>
  <si>
    <t>1.1</t>
  </si>
  <si>
    <t>Potenciar la participación de los graduados a través del posicionamiento, el relacionamiento y el intercambio de experiencias para contribuir a la excelencia académica del Politécnico JIC.</t>
  </si>
  <si>
    <t>Fortalecer la articulación interinstitucional del “POLI” con las empresas, gremios, las entidades públicas del Estado y con las organizaciones sociales en los territorios.</t>
  </si>
  <si>
    <t>Investigación e innovación tecnológica de calidad</t>
  </si>
  <si>
    <t xml:space="preserve">Servicios integrales de prevención y promoción de la salud física, mental y emocional </t>
  </si>
  <si>
    <t>Formación en habilidades para la vida</t>
  </si>
  <si>
    <t>Incentivos para la productividad académica y la gestión administrativa</t>
  </si>
  <si>
    <t>Establecer condiciones de trabajo necesarias para los servidores públicos a través de la formación, el bienestar social y la seguridad y salud en el trabajo.</t>
  </si>
  <si>
    <t>Investigación con pertinencia  "Polinvestiga"</t>
  </si>
  <si>
    <t xml:space="preserve">Apoyo a la creación de semilleros de investigación </t>
  </si>
  <si>
    <t xml:space="preserve">Generar estrategias de fortalecimiento de los grupos de investigación que contribuyan a mejorar su categorización en MINCIENCIAS.
</t>
  </si>
  <si>
    <t xml:space="preserve">Factor de Acreditación </t>
  </si>
  <si>
    <t xml:space="preserve">Participación activa de los graduados en la institución </t>
  </si>
  <si>
    <t>ODS</t>
  </si>
  <si>
    <t xml:space="preserve">Impulsar la investigación aplicada y  pertinente que permita contribuir con el desarrollo económico, social y ambiental a nivel departamental, nacional e internacional. </t>
  </si>
  <si>
    <t>4. Educación de Calidad</t>
  </si>
  <si>
    <t>8. Trabajo decente y crecimiento económico</t>
  </si>
  <si>
    <t>4. Educación de Calidad
8. Trabajo decente y crecimiento económico</t>
  </si>
  <si>
    <t>8. Trabajo decente y crecimiento económico
9. Industria, Innovación e Infraestructura</t>
  </si>
  <si>
    <t>9. Industria, Innovación e Infraestructura</t>
  </si>
  <si>
    <t>Fortalecer alianzas estratégicas y articulación académica, regional, nacional e internacionalización, apropiando las nuevas tecnologías para la oferta académica virtual que posicione como referente de calidad y oportunidades al Politécnico.</t>
  </si>
  <si>
    <t>Incentivar la calidad académica con la participación activa de los docentes, a través del mejoramiento de las competencias y las condiciones laborales.</t>
  </si>
  <si>
    <t>Actualizar la infraestructura tecnológica y la conectividad al servicio de los procesos misionales de Docencia, Investigación y Extensión y de la gestión administrativa.</t>
  </si>
  <si>
    <t>1.1.1</t>
  </si>
  <si>
    <t>1.1.2</t>
  </si>
  <si>
    <t>1.1.3</t>
  </si>
  <si>
    <t>1.1.4</t>
  </si>
  <si>
    <t>2.1</t>
  </si>
  <si>
    <t>2.2</t>
  </si>
  <si>
    <t>2.3</t>
  </si>
  <si>
    <t>2.1.1</t>
  </si>
  <si>
    <t>2.1.2</t>
  </si>
  <si>
    <t>2.2.1</t>
  </si>
  <si>
    <t>2.2.2</t>
  </si>
  <si>
    <t>2.2.3</t>
  </si>
  <si>
    <t>2.2.4</t>
  </si>
  <si>
    <t>2.3.1</t>
  </si>
  <si>
    <t>2.3.2</t>
  </si>
  <si>
    <t>3.1</t>
  </si>
  <si>
    <t xml:space="preserve">3.2 </t>
  </si>
  <si>
    <t>3.3</t>
  </si>
  <si>
    <t>3.1.1</t>
  </si>
  <si>
    <t>3.1.2</t>
  </si>
  <si>
    <t>3.2.1</t>
  </si>
  <si>
    <t>3.3.1</t>
  </si>
  <si>
    <t>4.1</t>
  </si>
  <si>
    <t>4.1.1</t>
  </si>
  <si>
    <t>4.1.2</t>
  </si>
  <si>
    <t>4.1.3</t>
  </si>
  <si>
    <t>4.1.4</t>
  </si>
  <si>
    <t>6.1</t>
  </si>
  <si>
    <t>6.2</t>
  </si>
  <si>
    <t>6.1.1</t>
  </si>
  <si>
    <t>6.2.1</t>
  </si>
  <si>
    <t>6.2.3</t>
  </si>
  <si>
    <t xml:space="preserve">7.1 </t>
  </si>
  <si>
    <t>7.1.1</t>
  </si>
  <si>
    <t>7.1.2</t>
  </si>
  <si>
    <t>9.1</t>
  </si>
  <si>
    <t>9.1.1</t>
  </si>
  <si>
    <t>10.1.1</t>
  </si>
  <si>
    <t>10.1.2</t>
  </si>
  <si>
    <t>10.1.3</t>
  </si>
  <si>
    <t>10.1.4</t>
  </si>
  <si>
    <t>11.1.1</t>
  </si>
  <si>
    <t>11.1.2</t>
  </si>
  <si>
    <t>11.1.3</t>
  </si>
  <si>
    <t xml:space="preserve">Modelo de gestión orientado a una organización del conocimiento y al territorio
</t>
  </si>
  <si>
    <t xml:space="preserve">Articulación integral de procesos sustantivos a dinámicas territoriales
</t>
  </si>
  <si>
    <t>Relaciones estratégicas para la articulación con el desarrollo territorial</t>
  </si>
  <si>
    <t>Articulación dinámica al desarrollo territorial</t>
  </si>
  <si>
    <t>Incentivo a la participación en las convocatorias de investigación de carácter interno, nacional e internacional</t>
  </si>
  <si>
    <t>Incentivo a la formación de los investigadores</t>
  </si>
  <si>
    <t xml:space="preserve">Fortalecimiento de la bolsa de empleo democratizando las oportunidades laborales y la calidad de vida de nuestros graduados </t>
  </si>
  <si>
    <t>3.3.2</t>
  </si>
  <si>
    <t>3.3.3</t>
  </si>
  <si>
    <t>3.2.2</t>
  </si>
  <si>
    <t>3.2.3</t>
  </si>
  <si>
    <t>3.2.4</t>
  </si>
  <si>
    <t>Modernización de la infraestructura tecnológicas para el servicio de la academia</t>
  </si>
  <si>
    <t>Número de nuevos semilleros de investigación</t>
  </si>
  <si>
    <t>Número de graduados que acceden a la bolsa de empleo</t>
  </si>
  <si>
    <t>% de cobertura de la conectividad</t>
  </si>
  <si>
    <t>10.1.6</t>
  </si>
  <si>
    <t>10.1.7</t>
  </si>
  <si>
    <t>Permanencia estudiantil</t>
  </si>
  <si>
    <t xml:space="preserve">Pacto por la educación superior con calidad académica y humana en las regiones </t>
  </si>
  <si>
    <t>Número de redes de  investigación en las que participa el Politécnico JIC</t>
  </si>
  <si>
    <t xml:space="preserve">Vicerrectoría de Extensión </t>
  </si>
  <si>
    <t xml:space="preserve">Dirección de Cooperación </t>
  </si>
  <si>
    <t>Oficina Asesora de Planeación</t>
  </si>
  <si>
    <t>Incrementar la participación de los Graduados en la vida Institucional  y ampliar las oportunidad laborales.</t>
  </si>
  <si>
    <t>Número de dispositivos wifi para la conectividad</t>
  </si>
  <si>
    <t>9.1.2</t>
  </si>
  <si>
    <t>Aportes a la investigación, la innovación, el desarrollo tecnológico y la creación al entorno</t>
  </si>
  <si>
    <t>Estructura y procesos académicos</t>
  </si>
  <si>
    <t>Visibilidad nacional e internacional</t>
  </si>
  <si>
    <t>Bienestar institucional
Comunidad de profesores</t>
  </si>
  <si>
    <t>4.Educación de Calidad
17. Alianzas para lograr los objetivos.</t>
  </si>
  <si>
    <t>5.1.2</t>
  </si>
  <si>
    <t>5.1.3</t>
  </si>
  <si>
    <t>Articulación de la participación de  posgrados en procesos de investigación</t>
  </si>
  <si>
    <t>Bienestar de los colaboradores de la institución</t>
  </si>
  <si>
    <t xml:space="preserve">Fortalecer la calidad humana y la cualificación de los colaboradores para aportar al fortalecimiento institucional y una mejor prestación de los servicios </t>
  </si>
  <si>
    <t>Número de docentes que reciben incentivos</t>
  </si>
  <si>
    <t>11.1.4</t>
  </si>
  <si>
    <t>Fortalecimiento de los procesos de capacitación de los colaboradores</t>
  </si>
  <si>
    <t>Servicios de bienestar social para el buen vivir</t>
  </si>
  <si>
    <t>11.1.5</t>
  </si>
  <si>
    <t>Salud preventiva para los colaboradores institucionales</t>
  </si>
  <si>
    <t>Posicionamiento y visibilidad de los posgrados</t>
  </si>
  <si>
    <t>2.2.5</t>
  </si>
  <si>
    <t xml:space="preserve">Aumento en el número de estudiantes matriculados en las regiones </t>
  </si>
  <si>
    <t>11.1.6</t>
  </si>
  <si>
    <t>% de avance en la implementación de la estrategia "Clima Organizacional 2022-2025"</t>
  </si>
  <si>
    <t>Número de planes de estudio actualizados</t>
  </si>
  <si>
    <t xml:space="preserve">Clima organizacional para la convivencia laboral </t>
  </si>
  <si>
    <t>9.1.4</t>
  </si>
  <si>
    <t>2.3.3</t>
  </si>
  <si>
    <t>2.3.4</t>
  </si>
  <si>
    <t>2.2.6</t>
  </si>
  <si>
    <t xml:space="preserve">Modernización de laboratorios </t>
  </si>
  <si>
    <t>5.1</t>
  </si>
  <si>
    <t>Educación continua para el desarrollo humano</t>
  </si>
  <si>
    <t>Articulación institucional</t>
  </si>
  <si>
    <t>Articular las gestión organizacional con las dinámicas exigidas en el entorno.</t>
  </si>
  <si>
    <t xml:space="preserve">Modernizar el Poli en su estructura académica y administrativa s para responder las necesidades actuales de la institución </t>
  </si>
  <si>
    <t xml:space="preserve">8.1 </t>
  </si>
  <si>
    <t>Infraestructura física y tecnológica para el servicio educativo</t>
  </si>
  <si>
    <t>Modernizar la infraestructura física y tecnológica para prestar mejor servicios a la comunidad politécnica.</t>
  </si>
  <si>
    <t xml:space="preserve">% de avance en el acceso a la oferta académica pertinente en las subregiones </t>
  </si>
  <si>
    <t>% de avance en la definición de la pertinencia académica de las regiones</t>
  </si>
  <si>
    <t>% de docentes capacitados y con  mejores condiciones laborales</t>
  </si>
  <si>
    <t>Número de semilleros fortalecidos</t>
  </si>
  <si>
    <t>% de acciones realizadas para la divulgación de la investigación</t>
  </si>
  <si>
    <t>% de avance en la incorporación de los graduados que participan activamente en la institución</t>
  </si>
  <si>
    <t>Número de cursos/diplomados/seminarios ofertados</t>
  </si>
  <si>
    <t>% de consolidación de alianzas estratégicas de cooperación</t>
  </si>
  <si>
    <t>% de avance en la participación del Politécnico en mesas y redes empresariales</t>
  </si>
  <si>
    <t>% de acciones para la ampliación de capacidades tecnológicas implementadas</t>
  </si>
  <si>
    <t>% de avance en la incorporación de nuevas tecnologías a los procesos de aprendizaje</t>
  </si>
  <si>
    <t xml:space="preserve">% de ejecución de acciones para fortalecer la calidad académica </t>
  </si>
  <si>
    <t>% de avance en la ejecución de acciones para la investigación pertinente</t>
  </si>
  <si>
    <t>Ofertar educación continua para los diferentes actores del territorio contribuyendo a su desarrollo humano y competencias laborales</t>
  </si>
  <si>
    <t>% acciones para la incorporación de los graduados en la vida institucional</t>
  </si>
  <si>
    <t>% de avance en los procesos de articulación interinstitucional y alianzas estratégicas</t>
  </si>
  <si>
    <t>% de avance en la modernización institucional</t>
  </si>
  <si>
    <t>% de avance en la modernización de infraestructura física y tecnológica</t>
  </si>
  <si>
    <t>% de apropiación de nuevas tecnologías en la educación del Politécnico JIC</t>
  </si>
  <si>
    <t>% de avance en la implementación de acciones para el bienestar de los colaboradores</t>
  </si>
  <si>
    <t>Ampliación de la oferta académica técnica y/o ETDH  acorde con los contextos regionales.</t>
  </si>
  <si>
    <t>Número de proyectos adjudicados a estudiantes de posgrados</t>
  </si>
  <si>
    <t>Apoyo a producción de patentes y spin-off</t>
  </si>
  <si>
    <t>Número de patentes apoyadas</t>
  </si>
  <si>
    <t xml:space="preserve">Incrementar la participación de los graduados en programas académicos y de educación continua que ofrece la institución </t>
  </si>
  <si>
    <t xml:space="preserve">Número de graduados que accedieron a programas académicos y de educación continua </t>
  </si>
  <si>
    <t>4.1.5</t>
  </si>
  <si>
    <t>Cursos/diplomados/ seminarios  ofertados</t>
  </si>
  <si>
    <t>Número de cursos/diplomados/ seminarios ofertados</t>
  </si>
  <si>
    <t>Número de Cursos/certificados de educación continua en la web</t>
  </si>
  <si>
    <t>Oferta de educación continua en la nube</t>
  </si>
  <si>
    <t>Convocatorias para movilidad de expertos internacionales</t>
  </si>
  <si>
    <t xml:space="preserve">Número de expertos internacionales </t>
  </si>
  <si>
    <t>6.2.2</t>
  </si>
  <si>
    <t>Equivalencias y oportunidades de profesionalización de la planta</t>
  </si>
  <si>
    <t>6.1.2</t>
  </si>
  <si>
    <t>11.1.7</t>
  </si>
  <si>
    <t>Ampliación de la oferta académica  El Poli en las regiones</t>
  </si>
  <si>
    <t>Fortalecimiento de la práctica, la experimentación y la investigación académica.</t>
  </si>
  <si>
    <t xml:space="preserve">Incremento de la divulgación de la investigación </t>
  </si>
  <si>
    <t>2.3.5</t>
  </si>
  <si>
    <t>Implementación del laboratorio de ciencias sociales</t>
  </si>
  <si>
    <t>Articulación interinstitucional "Poli conecta"</t>
  </si>
  <si>
    <t xml:space="preserve">Incorporación de tecnologías digitales para la educación </t>
  </si>
  <si>
    <t xml:space="preserve">Acreditación como Entidad Prestadora del Servicio de Extensión Agropecuario - EPSEA </t>
  </si>
  <si>
    <t>9.1.3</t>
  </si>
  <si>
    <t>8.2.1</t>
  </si>
  <si>
    <t xml:space="preserve">Modernización de la infraestructura física acorde con las necesidades institucionales </t>
  </si>
  <si>
    <t>Metros cuadrados construidos</t>
  </si>
  <si>
    <t>8.2.2</t>
  </si>
  <si>
    <t xml:space="preserve">Renovación de la imagen de la infraestructura del campus y los centros regionales </t>
  </si>
  <si>
    <t>Metros cuadrados intervenidos</t>
  </si>
  <si>
    <t>8.2.3</t>
  </si>
  <si>
    <t>8.2.4</t>
  </si>
  <si>
    <t xml:space="preserve">Desarrollo de la estrategia de sostenimiento de la infraestructura física de la institución </t>
  </si>
  <si>
    <t>% de ejecución del plan de mantenimiento</t>
  </si>
  <si>
    <t>8.2.5</t>
  </si>
  <si>
    <t>Número de proyectos presentados anualmente</t>
  </si>
  <si>
    <t>8.2.6</t>
  </si>
  <si>
    <t>Reconversión del Poli Hacia un campus sostenible</t>
  </si>
  <si>
    <t xml:space="preserve">Número de certificaciones, registros y reconocimientos </t>
  </si>
  <si>
    <t xml:space="preserve">Propiciar espacios amigables e integrales que cuenten con recursos humanos, técnicos y logísticos para la práctica, la experimentación y la investigación académica </t>
  </si>
  <si>
    <t xml:space="preserve">Potenciar los servicios de las granjas soportados en la innovación </t>
  </si>
  <si>
    <t>Mantener los servicios del sistema de bibliotecas</t>
  </si>
  <si>
    <t>Número de proyectos de investigación presentados en convocatorias internas y externas</t>
  </si>
  <si>
    <t>Estudiantes 521</t>
  </si>
  <si>
    <t xml:space="preserve">Docentes 64 </t>
  </si>
  <si>
    <t>Número de administrativos sobresalientes que reciben incentivos</t>
  </si>
  <si>
    <t>Acreditación de programas académicos</t>
  </si>
  <si>
    <t>6.1.3</t>
  </si>
  <si>
    <t>Actividades</t>
  </si>
  <si>
    <t>6.2.4</t>
  </si>
  <si>
    <t>Número de colaborados del nivel asistencial y técnico con encargos profesionales</t>
  </si>
  <si>
    <t>Número de colaboradores capacitados anualmente</t>
  </si>
  <si>
    <t>Fondo de bienestar social laboral</t>
  </si>
  <si>
    <t>11.1.8</t>
  </si>
  <si>
    <t xml:space="preserve">Fortalecimiento de las competencias académicas de los estudiantes a través del Aula Taller </t>
  </si>
  <si>
    <t xml:space="preserve">Apoyo para la alimentación saludable de los estudiantes
</t>
  </si>
  <si>
    <t>8.2</t>
  </si>
  <si>
    <t>Renovación de la infraestructura física institucional</t>
  </si>
  <si>
    <t>Renovar la infraestructura física acorde con las proyecciones de la institución en el corto mediano y largo plazo.</t>
  </si>
  <si>
    <t>2.3.6</t>
  </si>
  <si>
    <t>7.1.3</t>
  </si>
  <si>
    <t>10.1.5</t>
  </si>
  <si>
    <t>17. Alianzas para lograr los objetivos.</t>
  </si>
  <si>
    <t xml:space="preserve">Facultad de Ciencias Básicas </t>
  </si>
  <si>
    <t>Vicerrectoría Administrativa</t>
  </si>
  <si>
    <t>Desarrollo, gestión y sostenibilidad</t>
  </si>
  <si>
    <t xml:space="preserve">% de avance en la renovación de la infraestructura física </t>
  </si>
  <si>
    <t>12. Producción y consumo responsables</t>
  </si>
  <si>
    <t>2. Hambre Cero</t>
  </si>
  <si>
    <t>3. Salud y Bienestar</t>
  </si>
  <si>
    <t>9.Industria, Innovación e infraestructura</t>
  </si>
  <si>
    <t>12. Producción y consumo responsables
13. Acción por el clima</t>
  </si>
  <si>
    <t>16. Paz, justicia e instituciones sólidas</t>
  </si>
  <si>
    <t>% de avance en la incorporación de criterios de calidad a los programas académicos</t>
  </si>
  <si>
    <t>Número de especializaciones y maestrías ofertadas</t>
  </si>
  <si>
    <t>Número de laboratorios intervenidos o mejorados en aspectos físicos o en su dotación</t>
  </si>
  <si>
    <t>% de procesos articulados con las necesidades del entorno</t>
  </si>
  <si>
    <t>% de la implementación de la gestión humana para el bienestar de los colaboradores</t>
  </si>
  <si>
    <t>% de incremento de los estudiantes matriculados en regiones</t>
  </si>
  <si>
    <t>90.5%</t>
  </si>
  <si>
    <t>Número de spin-off implementada</t>
  </si>
  <si>
    <t>Promover el acceso a la oferta académica pertinente de programas de educación técnica, tecnológicas y de educación superior y la formación en habilidades y competencias para mejorar las condiciones de competitividad de las subregiones.</t>
  </si>
  <si>
    <t>Fortalecer la docencia la investigación aplicada y la extensión, en los diferentes programas, las facultades y los medios educativos para el impulsar la calidad académica y humana.</t>
  </si>
  <si>
    <t>Implementar smart classroom</t>
  </si>
  <si>
    <t>Plan de Mejoramiento</t>
  </si>
  <si>
    <t>Incrementar el número de docentes de tiempo completo de la Institución, teniendo en cuenta la distribución entre Facultades, Programas y lugares de desarrollo de la oferta académica (Centros regionales de Rionegro y Apartadó), mejorando la relación docente: estudiantes, para fortalecer las funciones sustantivas que redunden en la prestación del servicio de educación superior con criterios de alta calidad.</t>
  </si>
  <si>
    <t>Implementar propuesta de fortalecimiento académico para mejorar los resultados de las pruebas Saber Pro y TYT a través de simulacros, análisis de resultados, fortalecimiento de la competencias, entre otros.</t>
  </si>
  <si>
    <t xml:space="preserve">Realizar diagnóstico para Identificar posibles aliados nacionales e internacionales que impacten a los programas académicos y a la Institución, para presentar propuestas de articulación mediante convenios específicos. </t>
  </si>
  <si>
    <t>Definir estrategias de socialización e implementación de acciones que faciliten la movilidad estudiantil entre IES locales, nacionales e internacionales con base en los convenios existentes, incluyendo estrategias para la movilidad  entre los centros regionales de Apartadó y Rionegro y la sede  Medellín. 
Socializar los convenios actuales,  los eventos de movilidad Nacional e Internacional y promover la participación en redes (académicas, científicas, técnicas y tecnológicas) entre los docentes, estudiantes y personal administrativo</t>
  </si>
  <si>
    <t>Socializar los convenios actuales,  los eventos de movilidad Nacional e Internacional y promover la participación en redes (académicas, científicas, técnicas y tecnológicas) entre los docentes, estudiantes y personal administrativo</t>
  </si>
  <si>
    <t>Realizar sistematización y documentación de los productos desarrollados por los docentes así como las  distinciones y premios  otorgados a la labor investigativa, los cuales deben hacer parte de las estrategias de socialización y divulgación.
Realizar análisis de   las   políticas   y   estrategias   de   enseñanza  aprendizaje   en   el   marco   de   la   formación   para   la   investigación, de tal forma que se propicie la participación de los estudiantes en actividades de innovación y transferencia de conocimiento, entre otras.</t>
  </si>
  <si>
    <t>Aumentar la productividad de los grupos de investigación y, sobre todo, la transferencia de sus resultados al sector externo mejorando su categorización.</t>
  </si>
  <si>
    <t>Realizar encuentros por Facultad con las empresas del  sector productivo para medir la pertinencia de los programas del Politécnico Colombiano Jaime Isaza Cadavid</t>
  </si>
  <si>
    <t>Mejorar la gestión de los graduados en todos los lugares de desarrollo de la oferta académica institucional (Medellín, Rionegro y Apartadó) que contemple:  actualización de bases de datos; mecanismos de comunicación; estrategias de participación y estudios de impacto relacionados con el desempeño profesional.</t>
  </si>
  <si>
    <t xml:space="preserve">Realizar un estudio de deserción y permanencia de los estudiantes de la Institución en los tres lugares de desarrollo de la oferta académica (Medellín, Rionegro y Apartadó) que permita evaluar la pertinencia de las estrategias que se desarrollan actualmente, que redunden en el mejoramiento de los indicadores respectivos.  </t>
  </si>
  <si>
    <t>Extender los servicios de Bienestar Institucional a los otros estamentos especialmente a profesores hora cátedra y administrativos, ya que los servicios del SIBI parecen estar concentrados únicamente en el sector estudiantil.</t>
  </si>
  <si>
    <t xml:space="preserve">Formular, ejecutar y evaluar el impacto del plan  de formación y capacitación docente y administrativo con énfasis en el fortalecimiento de la competencia orientada al servicio.
Evaluar el impacto de los procesos de evaluación del talento humano en cuanto a los planes de cualificación y capacitación. </t>
  </si>
  <si>
    <t xml:space="preserve">Establecer el plan de capacitación y formación docente en relación con los resultados de la evaluación e incorporando otras necesidades tales como: resultados de aprendizaje,  dominio y/o perfeccionamiento de una segunda lengua y actividades de intercambio y cooperación, identificadas a través de las Facultades, en el marco de la gestión docente, las necesidades de los estudiantes y la oferta académica. 
Evaluar el impacto de los procesos de evaluación del talento humano en cuanto a los planes de cualificación y capacitación. </t>
  </si>
  <si>
    <t xml:space="preserve">Enriquecer las estrategias de comunicación con los estudiantes que trasciendan la información formal a los representantes estudiantiles y visibilicen sus oportunidades de participación dentro de la IES. </t>
  </si>
  <si>
    <t>Diseñar e implementar el plan de mercadeo de la oferta académica institucional, en especial de los programas académicos que requieren estrategias focalizadas.</t>
  </si>
  <si>
    <t>Incrementar  la cobertura educativa en los centros regionales de Apartadó y Rionegro, a partir del diagnóstico y desarrollo de estrategias que procuren el acceso y permanencia de los estudiantes (costo de matrícula; pertinencia de la oferta, entre otros).</t>
  </si>
  <si>
    <t xml:space="preserve">Realizar un plan de intervención para dar cumplimiento a la norma ISO 17025 sobre acreditación y certificación de laboratorios. </t>
  </si>
  <si>
    <t>Realizar inventario del estado, pertinencia y calidad de la infraestructura física y de los medios educativos al servicio de la docencia, la investigación y la extensión  (laboratorios, equipos, aulas de informática, recursos bibliográficos) con los que cuenta la institución en los tres lugares de desarrollo de la oferta académica (Medellín, Rionegro y Apartadó).</t>
  </si>
  <si>
    <t xml:space="preserve">Formular plan de mantenimiento y renovación de medios educativos que parta del inventario del estado actual, pertinencia y calidad de los mismos, proyectando la inversión futura, con el fin de ser eficientes en la disposición de los recursos. </t>
  </si>
  <si>
    <t>Consolidar un sistema de información que permita la gestión de los espacios físicos, la señalización y nomenclatura que conforman la infraestructura institucional. 
Continuar con la intervención de espacios y zonas de circulación que facilite el uso para personas con limitaciones físicas, enmarcadas en el Plan Maestro de Infraestructura la Institución, en los tres lugares de desarrollo de la oferta (Medellín, Rionegro y Apartadó).</t>
  </si>
  <si>
    <t>Diseñar una propuesta académica o ajuste curricular que incluya estrategias que redunden en el aprendizaje de una segunda lengua, en concordancia con la política institucional vigente.</t>
  </si>
  <si>
    <t>Presentar proyecto de actualización del Estatuto docente considerando entre otros temas,  la evaluación en concordancia con la actividad investigativa y la extensión y la coherencia entre el escalafón docente de la Ordenanza 15 y las categorías contempladas en el mencionado estatuto
Realizar análisis y revisión de los Estatutos y Reglamentos (Estatuto General, Estatutos docentes, Reglamentos Estudiantiles, entre otros)</t>
  </si>
  <si>
    <t>3.2.6</t>
  </si>
  <si>
    <t>Constante</t>
  </si>
  <si>
    <t>5.1.1</t>
  </si>
  <si>
    <t>Dirección de Investigación y Posgrados</t>
  </si>
  <si>
    <t xml:space="preserve">Apropiar nuevas tecnologías que permitan el desarrollo de procesos innovadores que faciliten la prestación de servicios, la inclusión, la pertinencia y la calidad académica. </t>
  </si>
  <si>
    <t>Tipo de meta</t>
  </si>
  <si>
    <t>Número de semilleros favorecidos en convocatorias</t>
  </si>
  <si>
    <t>Espacios físico para el encuentro de los graduados</t>
  </si>
  <si>
    <t>Eje Estratégico</t>
  </si>
  <si>
    <t xml:space="preserve">Relacionamiento estratégico con graduados </t>
  </si>
  <si>
    <t>Fortalecimiento de docentes comprometidos con la calidad académica</t>
  </si>
  <si>
    <t>Fortalecimiento del desarrollo humano, a través de la educación continua</t>
  </si>
  <si>
    <t>Estructurar una oferta de educación continua para fortalecer el desarrollo humano y el desempeño laboral de la sociedad</t>
  </si>
  <si>
    <t>Ampliación de las capacidades de la infraestructura tecnológica</t>
  </si>
  <si>
    <t xml:space="preserve">Fortalecimiento del bienestar laboral de los colaboradores institucionales </t>
  </si>
  <si>
    <t>Comunidad de egresados</t>
  </si>
  <si>
    <t xml:space="preserve">Vicerrectoría de Extensión
Facultad de Administración </t>
  </si>
  <si>
    <t>Dirección de Cooperación
Facultades</t>
  </si>
  <si>
    <t>Secretaría General 
Vicerrectorías y demás Unidades de Gestión</t>
  </si>
  <si>
    <t>Secretaría General
Oficina Asesora de Comunicaciones
Oficina Asesora de Planeación</t>
  </si>
  <si>
    <t>Número de cátedras inmersivas</t>
  </si>
  <si>
    <t>Definir la oferta académica con pertinencia y el fomento al acceso a la educación superior técnica, tecnológica, superior y de posgrados con calidad, a través de la articulación con los diferentes actores de las subregiones.</t>
  </si>
  <si>
    <t>Vicerrectoría de Docencia e Investigación
Facultades
Dirección de Regionalización</t>
  </si>
  <si>
    <t>Número de alianzas estratégicas formalizadas</t>
  </si>
  <si>
    <t>Vicerrectoría de Extensión
Dirección de Regionalización</t>
  </si>
  <si>
    <t>Vicerrectoría de Docencia e Investigación
Facultades
Dirección de Regionalización
Vicerrectoría de Extensión
Oficina Asesora de Comunicaciones</t>
  </si>
  <si>
    <t>Vicerrectoría de Docencia e Investigación
Facultades
Dirección de Cooperación
Dirección de Gestión Humana (Desarrollo Laboral)</t>
  </si>
  <si>
    <t>Número de docentes TC de  carrera vinculados</t>
  </si>
  <si>
    <t>Dirección de Gestión Humana
Vicerrectoría de Docencia e Investigación
Facultades</t>
  </si>
  <si>
    <t>Número de docentes TC ocasionales vinculados</t>
  </si>
  <si>
    <t>Lineamientos y propuestas para la articulación de los planes de estudios, los currículos, el modelo pedagógico para la presencialidad y modelo pedagógico para la virtualidad de los programas  académicos de la institución (técnica, tecnológica, profesional y posgrados)</t>
  </si>
  <si>
    <t>Vicerrectoría de Docencia e Investigación
Facultades
Dirección de Investigación y Posgrados</t>
  </si>
  <si>
    <r>
      <t>Vicerrectoría de Docencia e Investigación
Facultades</t>
    </r>
    <r>
      <rPr>
        <sz val="10"/>
        <color rgb="FF0070C0"/>
        <rFont val="Arial"/>
        <family val="2"/>
      </rPr>
      <t/>
    </r>
  </si>
  <si>
    <t>Vicerrectoría de Docencia e Investigación
Facultades
Coordinación de Autoevaluación</t>
  </si>
  <si>
    <t>Dirección de Investigación y Posgrados
Dirección de Cooperación
Oficina Asesora de Comunicaciones</t>
  </si>
  <si>
    <t>% de medios educativos óptimos e integrales</t>
  </si>
  <si>
    <t>Número de bases de datos académicas y científicas suscritas</t>
  </si>
  <si>
    <r>
      <t>Vicerrectoría de Docencia e Investigación
Coordinación de Biblioteca</t>
    </r>
    <r>
      <rPr>
        <sz val="10"/>
        <color rgb="FF0070C0"/>
        <rFont val="Arial"/>
        <family val="2"/>
      </rPr>
      <t/>
    </r>
  </si>
  <si>
    <t>Número de títulos adquiridos para los servicios de las bibliotecas</t>
  </si>
  <si>
    <t>Dirección de Granjas y Laboratorios</t>
  </si>
  <si>
    <t>Dirección de Granjas y Laboratorios
Facultad de Ciencias Agrarias</t>
  </si>
  <si>
    <t>Número de proyectos de automatización en explotación pecuarias para el control de variables bioclimáticas implementados</t>
  </si>
  <si>
    <t>Vicerrectoría de Docencia e Investigación
Dirección de Granjas y Laboratorios</t>
  </si>
  <si>
    <t xml:space="preserve">Creación del Centro de Investigación y Políticas de Aprendizaje </t>
  </si>
  <si>
    <t>Vicerrectoría de Docencia e Investigación (Comité Pedagógico)
Facultad de Ciencias Básicas</t>
  </si>
  <si>
    <t>Vicerrectoría de Docencia e Investigación
Facultad de Ciencias Básicas
Vicerrectoría de Extensión</t>
  </si>
  <si>
    <t>Unidad de Gestión responsable</t>
  </si>
  <si>
    <t>Articulación de los planes de estudio, currículos y modelos pedagógicos.</t>
  </si>
  <si>
    <r>
      <t>Investigación e innovaci</t>
    </r>
    <r>
      <rPr>
        <b/>
        <sz val="10"/>
        <rFont val="Arial"/>
        <family val="2"/>
      </rPr>
      <t xml:space="preserve">ón tecnológica para la transformación social </t>
    </r>
  </si>
  <si>
    <t>Iniciación a la investigación científica</t>
  </si>
  <si>
    <t>Fortalecer los semilleros de investigación existentes y fomentar su creación a través de estrategias que permitan apropiar y generar conocimiento de base científica.</t>
  </si>
  <si>
    <t>Número de acciones para la categorización de los grupos de investigación ante Minciencias</t>
  </si>
  <si>
    <t>3.2.5</t>
  </si>
  <si>
    <t>Dirección de Investigación y Posgrados
Dirección de Gestión Humana (Desarrollo Laboral)</t>
  </si>
  <si>
    <t>Divulgar resultados de investigación por medio de diferentes estrategias interna y externas bajo parámetros de sostenibilidad.</t>
  </si>
  <si>
    <t>Número de revistas clasificadas ante Minciencias</t>
  </si>
  <si>
    <t>Dirección de Investigación y Posgrados
Oficina Asesora de Comunicaciones</t>
  </si>
  <si>
    <t xml:space="preserve">Apoyo a la publicación de productos académicos derivados de investigación en revisas científicas </t>
  </si>
  <si>
    <t>Dirección de Investigación y posgrados
Oficina Asesora de Comunicaciones</t>
  </si>
  <si>
    <t>Coordinación de Graduados</t>
  </si>
  <si>
    <t>Número de espacios físicos para el encuentro de graduados adecuados o construidos</t>
  </si>
  <si>
    <t>Coordinación de Graduados 
Oficina Asesora de Planeación</t>
  </si>
  <si>
    <t>Número de programas de formación continua ofertados</t>
  </si>
  <si>
    <t>Incrementar el relacionamiento a nivel regional, nacional e internacional, a través de los procesos de extensión académica, convenios y alianzas estratégicas entre otros. que permitan formar una Comunidad Politécnica con visión global e integral.</t>
  </si>
  <si>
    <t>Generación de alianzas estratégicas regionales, nacionales e internacionales</t>
  </si>
  <si>
    <t>Alianzas estratégicas de cooperación académica</t>
  </si>
  <si>
    <t>Articulación interinstitucional artística y cultural</t>
  </si>
  <si>
    <t>Número de alianzas para el desarrollo de actividades artísticas y culturales</t>
  </si>
  <si>
    <t>Vicerrectoría de Extensión
Dirección de Fomento Cultural</t>
  </si>
  <si>
    <t>Vicerrectoría Administrativa
Vicerrectoría de Docencia e Investigación
Oficina Asesora de Planeación</t>
  </si>
  <si>
    <t>7.1.4</t>
  </si>
  <si>
    <t>Oficina Asesora de Comunicaciones</t>
  </si>
  <si>
    <t>7.1.5</t>
  </si>
  <si>
    <t>Oficina Asesora de Planeación y demás Unidades de Gestión</t>
  </si>
  <si>
    <t>Implementación de la Oficina de Relacionamiento con el Ciudadano</t>
  </si>
  <si>
    <t>Coordinación de Informática Corporativa</t>
  </si>
  <si>
    <t>Presentación de proyectos a entes externos para financiar infraestructura</t>
  </si>
  <si>
    <t>7. Energías asequibles y no contaminantes</t>
  </si>
  <si>
    <t>Dirección de Servicios Generales</t>
  </si>
  <si>
    <t xml:space="preserve">Incorporar el uso de las tecnologías digitales en los procesos de aprendizaje de los diferentes programas académicos y de extensión. </t>
  </si>
  <si>
    <t>Número de smart classroom implementadas</t>
  </si>
  <si>
    <t>Coordinación de Nuevas Tecnologías</t>
  </si>
  <si>
    <t>Pantallas, herramientas tecnológicas, acceso digital para las aulas de clase</t>
  </si>
  <si>
    <t xml:space="preserve">Dirección de Bienestar Institucional </t>
  </si>
  <si>
    <t>Promoción del desarrollo artístico y deportivo para la comunidad institucional</t>
  </si>
  <si>
    <t>Facultad de Educación Física
Dirección de Fomento Cultural
Dirección de Bienestar Institucional</t>
  </si>
  <si>
    <t xml:space="preserve">Dirección de Gestión Humana
Vicerrectoría de Docencia e Investigación
</t>
  </si>
  <si>
    <t>Dirección de Gestión Humana</t>
  </si>
  <si>
    <t>Facultad de Ciencias Agrarias
Vicerrectoría de Extensión
Dirección de Granjas y Laboratorios</t>
  </si>
  <si>
    <t>Alianzas estratégicas para la oferta educativa en la formación en habilidades y competencias para el empleo</t>
  </si>
  <si>
    <t>Gestión de los registros académicos para los programas de educación tecnológica, profesional y posgrados ofertados en las regiones</t>
  </si>
  <si>
    <t>Mejoramiento de las condiciones laborales de los docentes acorde con la planta docente de base</t>
  </si>
  <si>
    <t>Fortalecimiento de los semilleros de investigación existentes</t>
  </si>
  <si>
    <t xml:space="preserve">Impulsar la participación en redes de investigación a nivel interno y con otras instituciones </t>
  </si>
  <si>
    <t>Participación del graduado en la vida institucional</t>
  </si>
  <si>
    <t>Establecimiento de la red de cooperación para la participación de los graduados en la mesa de talentos CUEE, RED de enlace Profesional, la red RENACE, Ruta N, Red Pública de empleo y alianzas con asociaciones de graduados y entidades de certificación profesional</t>
  </si>
  <si>
    <t>Implementación del Modelo de Inserción Laboral CUEE 2.0 en las subregiones donde hace presencia el “POLI”</t>
  </si>
  <si>
    <t>Consolidación del Modelo Integrado de Planeación y Gestión - MIPG -</t>
  </si>
  <si>
    <t>Implementación de acciones para la inclusión en los espacios del Poli</t>
  </si>
  <si>
    <t>Número de convenios o alianzas gestionados que generen beneficios a los graduados</t>
  </si>
  <si>
    <t>Número de acuerdo/convenios de cooperación internacionales</t>
  </si>
  <si>
    <t>Número de acuerdo/convenios de cooperación nacionales</t>
  </si>
  <si>
    <t>Número de cursos en alianzas con instituciones de educación superior internacionales</t>
  </si>
  <si>
    <t>Número de propuestas de adopción de nuevas fuentes de financiación gestionadas</t>
  </si>
  <si>
    <t xml:space="preserve">% de beneficiarios del Fondo de Bienestar Social Laboral </t>
  </si>
  <si>
    <t>Número de estudiantes que accedieron a los servicios integrales de prevención y promoción</t>
  </si>
  <si>
    <t>Número de estudiantes que acceden a servicios de  formación en habilidades para la vida</t>
  </si>
  <si>
    <t xml:space="preserve">Número de actores de la comunidad institucional que se benefician de los procesos de formación artística y cultural </t>
  </si>
  <si>
    <t>Vicerrectoría de Extensión - Cooperación Internacional 
Dirección de Gestión Humana (Desarrollo Laboral)</t>
  </si>
  <si>
    <t xml:space="preserve">Número de estudiantes que permanecen en la institución con el apoyo de los cursos especiales  </t>
  </si>
  <si>
    <t>Número de actores de la comunidad institucional que se benefician de los procesos de formación deportiva</t>
  </si>
  <si>
    <t xml:space="preserve">Número de estudiantes que acceden a los servicios de apoyo para la alimentación </t>
  </si>
  <si>
    <t>Número de programas acreditados</t>
  </si>
  <si>
    <t>Número de nuevos estudiantes en posgrado</t>
  </si>
  <si>
    <t>Número de movilidades entrante y saliente nacionales e internacionales de actores de la comunidad educativa</t>
  </si>
  <si>
    <t>Número de productos de investigación transferidos al sector productivo</t>
  </si>
  <si>
    <t>Incrementa</t>
  </si>
  <si>
    <t xml:space="preserve">Aumentar el nivel de los resultados de las pruebas Saber Pro </t>
  </si>
  <si>
    <t>Aumentar el nivel de los resultados de las pruebas  TyT</t>
  </si>
  <si>
    <t>Creación de especializaciones y maestrías</t>
  </si>
  <si>
    <t>Número de capacitaciones a docentes y estudiantes ofrecidas por el Laboratorio de Ciencias Sociales</t>
  </si>
  <si>
    <t>Creación de Centro de Idiomas del Politécnico JIC.</t>
  </si>
  <si>
    <t>Centro de Idiomas creado</t>
  </si>
  <si>
    <t>Número de movilidades para docentes de grupos de  investigación</t>
  </si>
  <si>
    <t>Mantener la medición de los grupos de investigación</t>
  </si>
  <si>
    <t>Número de grupos de investigación que mantienen  su clasificación en Minciencias</t>
  </si>
  <si>
    <t>Clasificación de las revistas para la divulgación de la investigación</t>
  </si>
  <si>
    <t>Número de graduados que participan en la vida institucional</t>
  </si>
  <si>
    <t xml:space="preserve">Número de programas de formación continua para el desarrollo empresarial ofertados  </t>
  </si>
  <si>
    <t>Formación continua a la medida para el desarrollo empresarial</t>
  </si>
  <si>
    <t>Gestión de nuevas fuentes de financiación</t>
  </si>
  <si>
    <t>Creación del Centro de innovación y desarrollo empresarial</t>
  </si>
  <si>
    <t>Número de empresas atendidas en el Centro de Innovación y Desarrollo Empresarial</t>
  </si>
  <si>
    <t>Convenios para gestión de recursos que fortalezcan la misión institucional</t>
  </si>
  <si>
    <t>Número de convenios firmados</t>
  </si>
  <si>
    <t xml:space="preserve">Implementación de la reforma académico administrativa de la institución </t>
  </si>
  <si>
    <t>Actualización de la normatividad institucional, a nivel estratégico</t>
  </si>
  <si>
    <t>Número de normas actualizadas</t>
  </si>
  <si>
    <t>% de incremento en la calificación del FURAG</t>
  </si>
  <si>
    <t xml:space="preserve">Número de usuarios atendidos a través de la Oficinas de Relacionamiento con el Ciudadano </t>
  </si>
  <si>
    <t>Incrementar el promedio de los usuarios que se  alcanza a través de las herramientas comunicacionales</t>
  </si>
  <si>
    <t>Alcance de las comunicaciones a usuarios</t>
  </si>
  <si>
    <t>Número de aulas con herramientas tecnológicas, acceso digital</t>
  </si>
  <si>
    <t>Número de espacios dotados con nuevos equipos tecnológicos</t>
  </si>
  <si>
    <t>Número de bloques intervenidos para la inclusión y la eliminación de barreras</t>
  </si>
  <si>
    <t xml:space="preserve">Fortalecimiento del sistema pedagógico de la Coordinación de Nuevas Tecnologías Educativas </t>
  </si>
  <si>
    <t>Número de cátedras apoyadas por la virtualidad</t>
  </si>
  <si>
    <t>Número de docentes  capacitados acorde con el plan de capacitación docente</t>
  </si>
  <si>
    <t>Número de proyectos de agricultura de precisión implementado</t>
  </si>
  <si>
    <t>Número de colaboradores que acceden al servicio de bienestar social</t>
  </si>
  <si>
    <t>% de cumplimiento en implementación del sistema de gestión de seguridad y salud en el trabajo</t>
  </si>
  <si>
    <t>Número de estudiantes que participan en los mecanismos de inserción laboral a través del CUEE</t>
  </si>
  <si>
    <t>8.1.1</t>
  </si>
  <si>
    <t>Modelo de gestión orientado a una organización del conocimiento y al territorio</t>
  </si>
  <si>
    <t>Modelo de Bienestar
Incentivos y bonificación docentes y administrativos</t>
  </si>
  <si>
    <t>Bienestar para la calidad humana</t>
  </si>
  <si>
    <t>Bienestar para la permanencia de la comunidad estudiantil</t>
  </si>
  <si>
    <t xml:space="preserve">Propiciar las condiciones de bienestar a la comunidad estudiantil asegurando la permanencia a través de estrategias para la proyección, el buen vivir y el desempeño académico. </t>
  </si>
  <si>
    <t xml:space="preserve">% de ejecución del plan de bienestar </t>
  </si>
  <si>
    <t>10.1</t>
  </si>
  <si>
    <t xml:space="preserve">Comunidad estudiantil saludable y feliz </t>
  </si>
  <si>
    <t>Bienestar institucional</t>
  </si>
  <si>
    <t>Número de zonas de la institución intervenidas para la reconversión energética</t>
  </si>
  <si>
    <t>Número de docentes TC (de carrera y ocasionales) capacitados en segunda lengua inglesa</t>
  </si>
  <si>
    <t>Tasa de retención de estudiantes</t>
  </si>
  <si>
    <t xml:space="preserve">Número de municipios con  programas ETDH ofertados </t>
  </si>
  <si>
    <t>Número de docentes TC (de carrera) con maestría y/o doctorado</t>
  </si>
  <si>
    <t xml:space="preserve">Número de registros académicos presentados ante el MEN </t>
  </si>
  <si>
    <t>Creación de doctorado propios o por convenio</t>
  </si>
  <si>
    <t>Número de doctorados ofertados propios o por convenios</t>
  </si>
  <si>
    <t xml:space="preserve">Número de nuevos proyectos adjudicados por convocatoria internas y externas a grupos de investigación </t>
  </si>
  <si>
    <t xml:space="preserve">Número de productos de investigación divulgados </t>
  </si>
  <si>
    <t xml:space="preserve">Becas estudiantiles </t>
  </si>
  <si>
    <t>Número de estudiantes que acceden a becas  por convenio</t>
  </si>
  <si>
    <t>Puesta en marcha de la unidad de transferencia de resultados de Investigación - OTRI</t>
  </si>
  <si>
    <t>Número de servicios generados a través del  EPSEA</t>
  </si>
  <si>
    <t>Fortalecimiento académico para mejorar los resultados en las pruebas Saber Pro y Tít..</t>
  </si>
  <si>
    <t xml:space="preserve">Número de procesos  intervenidos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</si>
</sst>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Arial"/>
      <family val="2"/>
    </font>
    <font>
      <b/>
      <sz val="10"/>
      <color theme="1"/>
      <name val="Arial"/>
      <family val="2"/>
    </font>
    <font>
      <sz val="10"/>
      <name val="Arial"/>
      <family val="2"/>
    </font>
    <font>
      <sz val="8"/>
      <name val="Calibri"/>
      <family val="2"/>
      <scheme val="minor"/>
    </font>
    <font>
      <sz val="11"/>
      <color theme="1"/>
      <name val="Calibri"/>
      <family val="2"/>
      <scheme val="minor"/>
    </font>
    <font>
      <sz val="10"/>
      <color rgb="FF0070C0"/>
      <name val="Arial"/>
      <family val="2"/>
    </font>
    <font>
      <b/>
      <sz val="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21">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00B0F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E1FBCF"/>
        <bgColor indexed="64"/>
      </patternFill>
    </fill>
    <fill>
      <patternFill patternType="solid">
        <fgColor rgb="FFFFF2CC"/>
        <bgColor indexed="64"/>
      </patternFill>
    </fill>
    <fill>
      <patternFill patternType="solid">
        <fgColor rgb="FFE2EFDA"/>
        <bgColor indexed="64"/>
      </patternFill>
    </fill>
    <fill>
      <patternFill patternType="solid">
        <fgColor rgb="FFDDEBF7"/>
        <bgColor indexed="64"/>
      </patternFill>
    </fill>
    <fill>
      <patternFill patternType="solid">
        <fgColor rgb="FFFCE4D6"/>
        <bgColor indexed="64"/>
      </patternFill>
    </fill>
    <fill>
      <patternFill patternType="solid">
        <fgColor rgb="FFFCE4D6"/>
        <bgColor rgb="FFFBE4D5"/>
      </patternFill>
    </fill>
    <fill>
      <patternFill patternType="solid">
        <fgColor rgb="FFFCE4D6"/>
        <bgColor rgb="FFDEEAF6"/>
      </patternFill>
    </fill>
    <fill>
      <patternFill patternType="solid">
        <fgColor rgb="FFFBE4D5"/>
        <bgColor rgb="FFFBE4D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s>
  <cellStyleXfs count="3">
    <xf numFmtId="0" fontId="0" fillId="0" borderId="0"/>
    <xf numFmtId="9" fontId="5" fillId="0" borderId="0" applyFont="0" applyFill="0" applyBorder="0" applyAlignment="0" applyProtection="0"/>
    <xf numFmtId="0" fontId="3" fillId="0" borderId="0"/>
  </cellStyleXfs>
  <cellXfs count="297">
    <xf numFmtId="0" fontId="0" fillId="0" borderId="0" xfId="0"/>
    <xf numFmtId="0" fontId="1" fillId="0" borderId="0" xfId="0" applyFo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0" xfId="0" applyFont="1"/>
    <xf numFmtId="0" fontId="1" fillId="0" borderId="0" xfId="0" applyFont="1"/>
    <xf numFmtId="0" fontId="3" fillId="0" borderId="0" xfId="0" applyFont="1"/>
    <xf numFmtId="0" fontId="2" fillId="2" borderId="1" xfId="0" applyFont="1" applyFill="1" applyBorder="1" applyAlignment="1">
      <alignment horizontal="center" vertical="center"/>
    </xf>
    <xf numFmtId="0" fontId="1" fillId="0" borderId="0" xfId="0" applyFont="1" applyAlignment="1">
      <alignment vertical="center"/>
    </xf>
    <xf numFmtId="0" fontId="1" fillId="0" borderId="0" xfId="0" applyFont="1"/>
    <xf numFmtId="0" fontId="1" fillId="0" borderId="0" xfId="0" applyFont="1" applyBorder="1"/>
    <xf numFmtId="0" fontId="3" fillId="13" borderId="1" xfId="0" applyFont="1" applyFill="1" applyBorder="1" applyAlignment="1">
      <alignment vertical="center"/>
    </xf>
    <xf numFmtId="9" fontId="3" fillId="13" borderId="1" xfId="0" applyNumberFormat="1" applyFont="1" applyFill="1" applyBorder="1" applyAlignment="1">
      <alignment horizontal="left" vertical="center"/>
    </xf>
    <xf numFmtId="9" fontId="3" fillId="13" borderId="1" xfId="1" applyFont="1" applyFill="1" applyBorder="1" applyAlignment="1">
      <alignment horizontal="center" vertical="center"/>
    </xf>
    <xf numFmtId="9" fontId="3" fillId="13" borderId="1" xfId="1" applyFont="1" applyFill="1" applyBorder="1" applyAlignment="1">
      <alignment horizontal="left" vertical="center"/>
    </xf>
    <xf numFmtId="0" fontId="3" fillId="13" borderId="1" xfId="0" applyFont="1" applyFill="1" applyBorder="1" applyAlignment="1">
      <alignment horizontal="left" vertical="center"/>
    </xf>
    <xf numFmtId="1" fontId="3" fillId="13" borderId="1" xfId="0" applyNumberFormat="1" applyFont="1" applyFill="1" applyBorder="1" applyAlignment="1">
      <alignment horizontal="center" vertical="center"/>
    </xf>
    <xf numFmtId="0" fontId="3" fillId="13" borderId="1" xfId="0" applyFont="1" applyFill="1" applyBorder="1" applyAlignment="1">
      <alignment wrapText="1"/>
    </xf>
    <xf numFmtId="0" fontId="1" fillId="0" borderId="0" xfId="0" applyFont="1" applyBorder="1" applyAlignment="1">
      <alignment vertical="center"/>
    </xf>
    <xf numFmtId="1" fontId="3" fillId="13" borderId="1" xfId="1" applyNumberFormat="1" applyFont="1" applyFill="1" applyBorder="1" applyAlignment="1">
      <alignment horizontal="center" vertical="center"/>
    </xf>
    <xf numFmtId="0" fontId="1" fillId="0" borderId="0" xfId="0" applyFont="1" applyBorder="1" applyAlignment="1"/>
    <xf numFmtId="0" fontId="1" fillId="0" borderId="0" xfId="0" applyFont="1" applyAlignment="1"/>
    <xf numFmtId="0" fontId="1" fillId="0" borderId="0" xfId="0" applyFont="1" applyBorder="1" applyAlignment="1">
      <alignment horizontal="left"/>
    </xf>
    <xf numFmtId="0" fontId="1" fillId="0" borderId="0" xfId="0" applyFont="1" applyAlignment="1">
      <alignment horizontal="left"/>
    </xf>
    <xf numFmtId="9" fontId="3" fillId="14" borderId="1" xfId="0" applyNumberFormat="1" applyFont="1" applyFill="1" applyBorder="1" applyAlignment="1">
      <alignment horizontal="left" vertical="center"/>
    </xf>
    <xf numFmtId="0" fontId="3" fillId="14" borderId="1" xfId="0" applyFont="1" applyFill="1" applyBorder="1" applyAlignment="1">
      <alignment vertical="center" wrapText="1"/>
    </xf>
    <xf numFmtId="1" fontId="3" fillId="14" borderId="1" xfId="0" applyNumberFormat="1" applyFont="1" applyFill="1" applyBorder="1" applyAlignment="1">
      <alignment horizontal="center" vertical="center"/>
    </xf>
    <xf numFmtId="9" fontId="3" fillId="14" borderId="2" xfId="0" applyNumberFormat="1" applyFont="1" applyFill="1" applyBorder="1" applyAlignment="1">
      <alignment horizontal="left" vertical="center"/>
    </xf>
    <xf numFmtId="0" fontId="3" fillId="14" borderId="1" xfId="0" applyFont="1" applyFill="1" applyBorder="1" applyAlignment="1">
      <alignment horizontal="left" vertical="center"/>
    </xf>
    <xf numFmtId="0" fontId="3" fillId="14" borderId="1" xfId="2" applyFont="1" applyFill="1" applyBorder="1" applyAlignment="1">
      <alignment vertical="top" wrapText="1"/>
    </xf>
    <xf numFmtId="0" fontId="3" fillId="14" borderId="1" xfId="0" applyFont="1" applyFill="1" applyBorder="1" applyAlignment="1">
      <alignment horizontal="left" vertical="top" wrapText="1"/>
    </xf>
    <xf numFmtId="0" fontId="3" fillId="14" borderId="1" xfId="0" applyFont="1" applyFill="1" applyBorder="1" applyAlignment="1">
      <alignment wrapText="1"/>
    </xf>
    <xf numFmtId="9" fontId="3" fillId="14" borderId="1" xfId="1" applyFont="1" applyFill="1" applyBorder="1" applyAlignment="1">
      <alignment horizontal="left" vertical="center"/>
    </xf>
    <xf numFmtId="0" fontId="3" fillId="15" borderId="6" xfId="0" applyFont="1" applyFill="1" applyBorder="1" applyAlignment="1">
      <alignment horizontal="center" vertical="center"/>
    </xf>
    <xf numFmtId="0" fontId="3" fillId="15" borderId="1" xfId="0" applyFont="1" applyFill="1" applyBorder="1" applyAlignment="1">
      <alignment horizontal="left" vertical="center"/>
    </xf>
    <xf numFmtId="0" fontId="3" fillId="15" borderId="1" xfId="0" applyFont="1" applyFill="1" applyBorder="1" applyAlignment="1">
      <alignment wrapText="1"/>
    </xf>
    <xf numFmtId="1" fontId="3" fillId="15" borderId="1" xfId="0" applyNumberFormat="1" applyFont="1" applyFill="1" applyBorder="1" applyAlignment="1">
      <alignment horizontal="center" vertical="center"/>
    </xf>
    <xf numFmtId="9" fontId="3" fillId="15" borderId="1" xfId="0" applyNumberFormat="1" applyFont="1" applyFill="1" applyBorder="1" applyAlignment="1">
      <alignment horizontal="left" vertical="center"/>
    </xf>
    <xf numFmtId="0" fontId="3" fillId="16" borderId="1" xfId="0" applyFont="1" applyFill="1" applyBorder="1" applyAlignment="1">
      <alignment horizontal="left" vertical="top" wrapText="1"/>
    </xf>
    <xf numFmtId="1" fontId="3" fillId="16" borderId="1" xfId="0" applyNumberFormat="1" applyFont="1" applyFill="1" applyBorder="1" applyAlignment="1">
      <alignment horizontal="center" vertical="center"/>
    </xf>
    <xf numFmtId="1" fontId="3" fillId="16" borderId="6" xfId="1" applyNumberFormat="1" applyFont="1" applyFill="1" applyBorder="1" applyAlignment="1">
      <alignment horizontal="center" vertical="center"/>
    </xf>
    <xf numFmtId="0" fontId="3" fillId="16" borderId="1" xfId="0" applyFont="1" applyFill="1" applyBorder="1" applyAlignment="1">
      <alignment horizontal="left" vertical="center"/>
    </xf>
    <xf numFmtId="0" fontId="3" fillId="16" borderId="1" xfId="0" applyFont="1" applyFill="1" applyBorder="1" applyAlignment="1">
      <alignment vertical="center" wrapText="1"/>
    </xf>
    <xf numFmtId="0" fontId="3" fillId="16" borderId="6" xfId="0" applyFont="1" applyFill="1" applyBorder="1" applyAlignment="1">
      <alignment horizontal="center" vertical="center"/>
    </xf>
    <xf numFmtId="0" fontId="3" fillId="16" borderId="1" xfId="0" applyFont="1" applyFill="1" applyBorder="1" applyAlignment="1">
      <alignment horizontal="left" wrapText="1"/>
    </xf>
    <xf numFmtId="0" fontId="3" fillId="16" borderId="1" xfId="0" applyFont="1" applyFill="1" applyBorder="1" applyAlignment="1">
      <alignment wrapText="1"/>
    </xf>
    <xf numFmtId="1" fontId="3" fillId="16" borderId="6" xfId="0" applyNumberFormat="1" applyFont="1" applyFill="1" applyBorder="1" applyAlignment="1">
      <alignment horizontal="center" vertical="center"/>
    </xf>
    <xf numFmtId="1" fontId="3" fillId="16" borderId="1" xfId="0" applyNumberFormat="1" applyFont="1" applyFill="1" applyBorder="1" applyAlignment="1">
      <alignment horizontal="left" vertical="center"/>
    </xf>
    <xf numFmtId="1" fontId="3" fillId="16" borderId="1" xfId="1" applyNumberFormat="1" applyFont="1" applyFill="1" applyBorder="1" applyAlignment="1">
      <alignment horizontal="center" vertical="center"/>
    </xf>
    <xf numFmtId="0" fontId="3" fillId="16" borderId="1" xfId="0" applyFont="1" applyFill="1" applyBorder="1" applyAlignment="1">
      <alignment vertical="center"/>
    </xf>
    <xf numFmtId="0" fontId="3" fillId="17" borderId="1" xfId="0" applyFont="1" applyFill="1" applyBorder="1" applyAlignment="1">
      <alignment horizontal="left" vertical="center" wrapText="1"/>
    </xf>
    <xf numFmtId="9" fontId="3" fillId="17" borderId="1" xfId="0" applyNumberFormat="1" applyFont="1" applyFill="1" applyBorder="1" applyAlignment="1">
      <alignment horizontal="center" vertical="center"/>
    </xf>
    <xf numFmtId="9" fontId="3" fillId="17" borderId="6" xfId="0" applyNumberFormat="1" applyFont="1" applyFill="1" applyBorder="1" applyAlignment="1">
      <alignment horizontal="center" vertical="center"/>
    </xf>
    <xf numFmtId="9" fontId="3" fillId="17" borderId="1" xfId="0" applyNumberFormat="1" applyFont="1" applyFill="1" applyBorder="1" applyAlignment="1">
      <alignment horizontal="left" vertical="center"/>
    </xf>
    <xf numFmtId="0" fontId="3" fillId="17" borderId="1" xfId="0" applyFont="1" applyFill="1" applyBorder="1" applyAlignment="1">
      <alignment wrapText="1"/>
    </xf>
    <xf numFmtId="0" fontId="3" fillId="17" borderId="1" xfId="2" applyFont="1" applyFill="1" applyBorder="1" applyAlignment="1">
      <alignment vertical="top" wrapText="1"/>
    </xf>
    <xf numFmtId="1" fontId="3" fillId="17" borderId="1" xfId="0" applyNumberFormat="1" applyFont="1" applyFill="1" applyBorder="1" applyAlignment="1">
      <alignment horizontal="center" vertical="center"/>
    </xf>
    <xf numFmtId="1" fontId="3" fillId="17" borderId="6" xfId="0" applyNumberFormat="1" applyFont="1" applyFill="1" applyBorder="1" applyAlignment="1">
      <alignment horizontal="center" vertical="center"/>
    </xf>
    <xf numFmtId="1" fontId="3" fillId="17" borderId="1" xfId="0" applyNumberFormat="1" applyFont="1" applyFill="1" applyBorder="1" applyAlignment="1">
      <alignment horizontal="left" vertical="center"/>
    </xf>
    <xf numFmtId="9" fontId="3" fillId="17" borderId="1" xfId="0" applyNumberFormat="1" applyFont="1" applyFill="1" applyBorder="1" applyAlignment="1">
      <alignment horizontal="center" vertical="center" wrapText="1"/>
    </xf>
    <xf numFmtId="1" fontId="3" fillId="17" borderId="1" xfId="0" applyNumberFormat="1" applyFont="1" applyFill="1" applyBorder="1" applyAlignment="1">
      <alignment horizontal="left" vertical="center" wrapText="1"/>
    </xf>
    <xf numFmtId="9" fontId="3" fillId="17" borderId="1" xfId="1" applyFont="1" applyFill="1" applyBorder="1" applyAlignment="1">
      <alignment horizontal="left" vertical="center" wrapText="1"/>
    </xf>
    <xf numFmtId="9" fontId="3" fillId="17" borderId="8" xfId="0" applyNumberFormat="1" applyFont="1" applyFill="1" applyBorder="1" applyAlignment="1">
      <alignment horizontal="center" vertical="center"/>
    </xf>
    <xf numFmtId="0" fontId="3" fillId="18" borderId="5" xfId="0" applyFont="1" applyFill="1" applyBorder="1" applyAlignment="1">
      <alignment horizontal="left" vertical="center" wrapText="1"/>
    </xf>
    <xf numFmtId="0" fontId="3" fillId="18" borderId="5" xfId="0" applyFont="1" applyFill="1" applyBorder="1" applyAlignment="1">
      <alignment horizontal="center" vertical="center"/>
    </xf>
    <xf numFmtId="0" fontId="3" fillId="18" borderId="7" xfId="0" applyFont="1" applyFill="1" applyBorder="1" applyAlignment="1">
      <alignment horizontal="center" vertical="center"/>
    </xf>
    <xf numFmtId="0" fontId="3" fillId="18" borderId="1" xfId="0" applyFont="1" applyFill="1" applyBorder="1" applyAlignment="1">
      <alignment horizontal="left" vertical="center"/>
    </xf>
    <xf numFmtId="0" fontId="3" fillId="17" borderId="1" xfId="0" applyFont="1" applyFill="1" applyBorder="1" applyAlignment="1">
      <alignment vertical="center"/>
    </xf>
    <xf numFmtId="9" fontId="3" fillId="18" borderId="1" xfId="0" applyNumberFormat="1" applyFont="1" applyFill="1" applyBorder="1" applyAlignment="1">
      <alignment horizontal="left" vertical="center"/>
    </xf>
    <xf numFmtId="0" fontId="3" fillId="18" borderId="10" xfId="0" applyFont="1" applyFill="1" applyBorder="1" applyAlignment="1">
      <alignment horizontal="center" vertical="center"/>
    </xf>
    <xf numFmtId="1" fontId="3" fillId="17" borderId="9" xfId="1" applyNumberFormat="1" applyFont="1" applyFill="1" applyBorder="1" applyAlignment="1">
      <alignment horizontal="center" vertical="center"/>
    </xf>
    <xf numFmtId="9" fontId="3" fillId="17" borderId="2" xfId="1" applyFont="1" applyFill="1" applyBorder="1" applyAlignment="1">
      <alignment horizontal="left" vertical="center"/>
    </xf>
    <xf numFmtId="0" fontId="3" fillId="17" borderId="1" xfId="0" applyFont="1" applyFill="1" applyBorder="1" applyAlignment="1">
      <alignment horizontal="left" vertical="center"/>
    </xf>
    <xf numFmtId="0" fontId="3" fillId="19" borderId="10" xfId="0" applyFont="1" applyFill="1" applyBorder="1" applyAlignment="1">
      <alignment horizontal="left" vertical="center" wrapText="1"/>
    </xf>
    <xf numFmtId="0" fontId="3" fillId="1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9" fontId="3" fillId="6" borderId="1" xfId="0" applyNumberFormat="1" applyFont="1" applyFill="1" applyBorder="1" applyAlignment="1">
      <alignment horizontal="center" vertical="center"/>
    </xf>
    <xf numFmtId="1" fontId="3" fillId="6" borderId="1" xfId="0" applyNumberFormat="1" applyFont="1" applyFill="1" applyBorder="1" applyAlignment="1">
      <alignment horizontal="center" vertical="center"/>
    </xf>
    <xf numFmtId="1" fontId="3" fillId="6" borderId="1" xfId="0" applyNumberFormat="1" applyFont="1" applyFill="1" applyBorder="1" applyAlignment="1">
      <alignment horizontal="center" vertical="center" wrapText="1"/>
    </xf>
    <xf numFmtId="0" fontId="3" fillId="20" borderId="5" xfId="0" applyFont="1" applyFill="1" applyBorder="1" applyAlignment="1">
      <alignment horizontal="center" vertical="center"/>
    </xf>
    <xf numFmtId="0" fontId="3" fillId="20" borderId="10" xfId="0" applyFont="1" applyFill="1" applyBorder="1" applyAlignment="1">
      <alignment horizontal="center" vertical="center"/>
    </xf>
    <xf numFmtId="1" fontId="3" fillId="6" borderId="2" xfId="1" applyNumberFormat="1" applyFont="1" applyFill="1" applyBorder="1" applyAlignment="1">
      <alignment horizontal="center" vertical="center"/>
    </xf>
    <xf numFmtId="0" fontId="3" fillId="13" borderId="4" xfId="0" applyFont="1" applyFill="1" applyBorder="1" applyAlignment="1">
      <alignment horizontal="left" vertical="center" wrapText="1"/>
    </xf>
    <xf numFmtId="1" fontId="3" fillId="6" borderId="6" xfId="0" applyNumberFormat="1" applyFont="1" applyFill="1" applyBorder="1" applyAlignment="1">
      <alignment horizontal="center" vertical="center" wrapText="1"/>
    </xf>
    <xf numFmtId="1" fontId="3" fillId="14" borderId="1" xfId="0" applyNumberFormat="1" applyFont="1" applyFill="1" applyBorder="1" applyAlignment="1">
      <alignment horizontal="left" vertical="center"/>
    </xf>
    <xf numFmtId="1" fontId="3" fillId="15" borderId="1" xfId="0" applyNumberFormat="1" applyFont="1" applyFill="1" applyBorder="1" applyAlignment="1">
      <alignment horizontal="center" vertical="center" wrapText="1"/>
    </xf>
    <xf numFmtId="1" fontId="3" fillId="10" borderId="1" xfId="0" applyNumberFormat="1" applyFont="1" applyFill="1" applyBorder="1" applyAlignment="1">
      <alignment horizontal="center" vertical="center"/>
    </xf>
    <xf numFmtId="1" fontId="3" fillId="15" borderId="6" xfId="0" applyNumberFormat="1" applyFont="1" applyFill="1" applyBorder="1" applyAlignment="1">
      <alignment horizontal="center" vertical="center"/>
    </xf>
    <xf numFmtId="1" fontId="3" fillId="14" borderId="1" xfId="1" applyNumberFormat="1" applyFont="1" applyFill="1" applyBorder="1" applyAlignment="1">
      <alignment horizontal="center" vertical="center"/>
    </xf>
    <xf numFmtId="1" fontId="3" fillId="15" borderId="1" xfId="0" applyNumberFormat="1" applyFont="1" applyFill="1" applyBorder="1" applyAlignment="1">
      <alignment horizontal="left" vertical="center"/>
    </xf>
    <xf numFmtId="1" fontId="3" fillId="6" borderId="11" xfId="1" applyNumberFormat="1" applyFont="1" applyFill="1" applyBorder="1" applyAlignment="1">
      <alignment horizontal="center" vertical="center"/>
    </xf>
    <xf numFmtId="1" fontId="3" fillId="6" borderId="12" xfId="1" applyNumberFormat="1" applyFont="1" applyFill="1" applyBorder="1" applyAlignment="1">
      <alignment horizontal="center" vertical="center" wrapText="1"/>
    </xf>
    <xf numFmtId="1" fontId="3" fillId="17" borderId="1" xfId="1" applyNumberFormat="1" applyFont="1" applyFill="1" applyBorder="1" applyAlignment="1">
      <alignment horizontal="center" vertical="center"/>
    </xf>
    <xf numFmtId="0" fontId="3" fillId="13" borderId="2" xfId="0" applyFont="1" applyFill="1" applyBorder="1" applyAlignment="1">
      <alignment vertical="center" wrapText="1"/>
    </xf>
    <xf numFmtId="1" fontId="3" fillId="20" borderId="5" xfId="0" applyNumberFormat="1" applyFont="1" applyFill="1" applyBorder="1" applyAlignment="1">
      <alignment horizontal="center" vertical="center"/>
    </xf>
    <xf numFmtId="1" fontId="3" fillId="18" borderId="5" xfId="0" applyNumberFormat="1" applyFont="1" applyFill="1" applyBorder="1" applyAlignment="1">
      <alignment horizontal="center" vertical="center"/>
    </xf>
    <xf numFmtId="1" fontId="3" fillId="18" borderId="7" xfId="0" applyNumberFormat="1" applyFont="1" applyFill="1" applyBorder="1" applyAlignment="1">
      <alignment horizontal="center" vertical="center"/>
    </xf>
    <xf numFmtId="0" fontId="2" fillId="2" borderId="1" xfId="0" applyFont="1" applyFill="1" applyBorder="1" applyAlignment="1">
      <alignment vertical="center"/>
    </xf>
    <xf numFmtId="0" fontId="3" fillId="9" borderId="1" xfId="0" applyFont="1" applyFill="1" applyBorder="1" applyAlignment="1">
      <alignment horizontal="left" vertical="center"/>
    </xf>
    <xf numFmtId="1" fontId="3" fillId="9" borderId="1" xfId="0" applyNumberFormat="1" applyFont="1" applyFill="1" applyBorder="1" applyAlignment="1">
      <alignment horizontal="center" vertical="center"/>
    </xf>
    <xf numFmtId="0" fontId="3" fillId="17" borderId="2" xfId="0" applyFont="1" applyFill="1" applyBorder="1" applyAlignment="1">
      <alignment horizontal="left" vertical="center" wrapText="1"/>
    </xf>
    <xf numFmtId="0" fontId="3" fillId="17" borderId="3" xfId="0" applyFont="1" applyFill="1" applyBorder="1" applyAlignment="1">
      <alignment horizontal="left" vertical="center" wrapText="1"/>
    </xf>
    <xf numFmtId="0" fontId="3" fillId="15" borderId="1"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3" fillId="15"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3" fillId="16" borderId="2" xfId="0" applyFont="1" applyFill="1" applyBorder="1" applyAlignment="1">
      <alignment horizontal="left" vertical="center" wrapText="1"/>
    </xf>
    <xf numFmtId="0" fontId="3" fillId="16" borderId="4" xfId="0" applyFont="1" applyFill="1" applyBorder="1" applyAlignment="1">
      <alignment horizontal="left" vertical="center" wrapText="1"/>
    </xf>
    <xf numFmtId="0" fontId="3" fillId="15" borderId="2"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xf>
    <xf numFmtId="0" fontId="3" fillId="14" borderId="2" xfId="0" applyFont="1" applyFill="1" applyBorder="1" applyAlignment="1">
      <alignment horizontal="left" vertical="center" wrapText="1"/>
    </xf>
    <xf numFmtId="0" fontId="3" fillId="14" borderId="4" xfId="0" applyFont="1" applyFill="1" applyBorder="1" applyAlignment="1">
      <alignment horizontal="left" vertical="center" wrapText="1"/>
    </xf>
    <xf numFmtId="0" fontId="3" fillId="14" borderId="3" xfId="0" applyFont="1" applyFill="1" applyBorder="1" applyAlignment="1">
      <alignment horizontal="left" vertical="center" wrapText="1"/>
    </xf>
    <xf numFmtId="0" fontId="3" fillId="16" borderId="3" xfId="0" applyFont="1" applyFill="1" applyBorder="1" applyAlignment="1">
      <alignment horizontal="center" vertical="center" wrapText="1"/>
    </xf>
    <xf numFmtId="9" fontId="3" fillId="17" borderId="4" xfId="0" applyNumberFormat="1" applyFont="1" applyFill="1" applyBorder="1" applyAlignment="1">
      <alignment horizontal="center" vertical="center"/>
    </xf>
    <xf numFmtId="0" fontId="3" fillId="15" borderId="3" xfId="0" applyFont="1" applyFill="1" applyBorder="1" applyAlignment="1">
      <alignment horizontal="center" vertical="center" wrapText="1"/>
    </xf>
    <xf numFmtId="9" fontId="3" fillId="14" borderId="1" xfId="0" applyNumberFormat="1" applyFont="1" applyFill="1" applyBorder="1" applyAlignment="1">
      <alignment horizontal="center" vertical="center"/>
    </xf>
    <xf numFmtId="0" fontId="3" fillId="14" borderId="1" xfId="0" applyFont="1" applyFill="1" applyBorder="1" applyAlignment="1">
      <alignment horizontal="center" vertical="center"/>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4" xfId="0" applyFont="1" applyFill="1" applyBorder="1" applyAlignment="1">
      <alignment horizontal="left" vertical="center" wrapText="1"/>
    </xf>
    <xf numFmtId="0" fontId="3" fillId="13" borderId="1" xfId="0" applyFont="1" applyFill="1" applyBorder="1" applyAlignment="1">
      <alignment horizontal="center" vertical="center"/>
    </xf>
    <xf numFmtId="0" fontId="3"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9" fontId="3" fillId="13" borderId="1" xfId="0" applyNumberFormat="1" applyFont="1" applyFill="1" applyBorder="1" applyAlignment="1">
      <alignment horizontal="center" vertical="center"/>
    </xf>
    <xf numFmtId="0" fontId="3" fillId="17" borderId="2" xfId="0" applyFont="1" applyFill="1" applyBorder="1" applyAlignment="1">
      <alignment horizontal="center" vertical="center"/>
    </xf>
    <xf numFmtId="0" fontId="3" fillId="17" borderId="4" xfId="0" applyFont="1" applyFill="1" applyBorder="1" applyAlignment="1">
      <alignment horizontal="center" vertical="center"/>
    </xf>
    <xf numFmtId="0" fontId="3" fillId="17" borderId="2" xfId="0" applyFont="1" applyFill="1" applyBorder="1" applyAlignment="1">
      <alignment vertical="center" wrapText="1"/>
    </xf>
    <xf numFmtId="0" fontId="3" fillId="13" borderId="1" xfId="0" applyFont="1" applyFill="1" applyBorder="1" applyAlignment="1">
      <alignment vertical="center" wrapText="1"/>
    </xf>
    <xf numFmtId="0" fontId="3" fillId="15" borderId="1" xfId="0" applyFont="1" applyFill="1" applyBorder="1" applyAlignment="1">
      <alignment vertical="center" wrapText="1"/>
    </xf>
    <xf numFmtId="0" fontId="3" fillId="16" borderId="1" xfId="0" applyFont="1" applyFill="1" applyBorder="1" applyAlignment="1">
      <alignment horizontal="center" vertical="center" wrapText="1"/>
    </xf>
    <xf numFmtId="0" fontId="3" fillId="17" borderId="1" xfId="0" applyFont="1" applyFill="1" applyBorder="1" applyAlignment="1">
      <alignment vertical="center" wrapText="1"/>
    </xf>
    <xf numFmtId="0" fontId="3" fillId="17"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3" fillId="14" borderId="1"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6" borderId="1" xfId="0" applyFont="1" applyFill="1" applyBorder="1" applyAlignment="1">
      <alignment horizontal="center" vertical="center"/>
    </xf>
    <xf numFmtId="0" fontId="7" fillId="2" borderId="1" xfId="0" applyFont="1" applyFill="1" applyBorder="1" applyAlignment="1">
      <alignment horizontal="center" vertical="center"/>
    </xf>
    <xf numFmtId="1" fontId="3" fillId="17" borderId="1" xfId="0" applyNumberFormat="1" applyFont="1" applyFill="1" applyBorder="1" applyAlignment="1">
      <alignment horizontal="center" vertical="center" wrapText="1"/>
    </xf>
    <xf numFmtId="1" fontId="3" fillId="6" borderId="1" xfId="1" applyNumberFormat="1" applyFont="1" applyFill="1" applyBorder="1" applyAlignment="1">
      <alignment horizontal="center" vertical="center"/>
    </xf>
    <xf numFmtId="2" fontId="3" fillId="13" borderId="1" xfId="0" applyNumberFormat="1"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vertical="center"/>
    </xf>
    <xf numFmtId="0" fontId="3" fillId="0" borderId="0" xfId="0" applyFont="1" applyBorder="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center"/>
    </xf>
    <xf numFmtId="0" fontId="3" fillId="17" borderId="2" xfId="0" applyFont="1" applyFill="1" applyBorder="1" applyAlignment="1">
      <alignment horizontal="left" vertical="center" wrapText="1"/>
    </xf>
    <xf numFmtId="0" fontId="3" fillId="17" borderId="3" xfId="0" applyFont="1" applyFill="1" applyBorder="1" applyAlignment="1">
      <alignment horizontal="left" vertical="center" wrapText="1"/>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15"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11" borderId="2" xfId="0" applyFont="1" applyFill="1" applyBorder="1" applyAlignment="1">
      <alignment horizontal="center" vertical="center"/>
    </xf>
    <xf numFmtId="0" fontId="1" fillId="11" borderId="3" xfId="0" applyFont="1" applyFill="1" applyBorder="1" applyAlignment="1">
      <alignment horizontal="center" vertical="center"/>
    </xf>
    <xf numFmtId="0" fontId="1" fillId="11" borderId="4"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8"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3" fillId="15" borderId="2"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3" fillId="15" borderId="4" xfId="0" applyFont="1" applyFill="1" applyBorder="1" applyAlignment="1">
      <alignment horizontal="left" vertical="center" wrapText="1"/>
    </xf>
    <xf numFmtId="9" fontId="3" fillId="9" borderId="2" xfId="0" applyNumberFormat="1" applyFont="1" applyFill="1" applyBorder="1" applyAlignment="1">
      <alignment horizontal="center" vertical="center"/>
    </xf>
    <xf numFmtId="9" fontId="3" fillId="9" borderId="3" xfId="0" applyNumberFormat="1" applyFont="1" applyFill="1" applyBorder="1" applyAlignment="1">
      <alignment horizontal="center" vertical="center"/>
    </xf>
    <xf numFmtId="9" fontId="3" fillId="9" borderId="4" xfId="0" applyNumberFormat="1" applyFont="1" applyFill="1" applyBorder="1" applyAlignment="1">
      <alignment horizontal="center" vertical="center"/>
    </xf>
    <xf numFmtId="9" fontId="3" fillId="9" borderId="2" xfId="0" applyNumberFormat="1" applyFont="1" applyFill="1" applyBorder="1" applyAlignment="1">
      <alignment horizontal="center" vertical="center" wrapText="1"/>
    </xf>
    <xf numFmtId="9" fontId="3" fillId="9" borderId="3" xfId="0" applyNumberFormat="1" applyFont="1" applyFill="1" applyBorder="1" applyAlignment="1">
      <alignment horizontal="center" vertical="center" wrapText="1"/>
    </xf>
    <xf numFmtId="9" fontId="3" fillId="9" borderId="4" xfId="0" applyNumberFormat="1"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9" fontId="3" fillId="15" borderId="1" xfId="0" applyNumberFormat="1" applyFont="1" applyFill="1" applyBorder="1" applyAlignment="1">
      <alignment horizontal="center" vertical="center"/>
    </xf>
    <xf numFmtId="0" fontId="3" fillId="15"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3" fillId="16" borderId="2" xfId="0" applyFont="1" applyFill="1" applyBorder="1" applyAlignment="1">
      <alignment horizontal="left" vertical="center" wrapText="1"/>
    </xf>
    <xf numFmtId="0" fontId="3" fillId="16" borderId="4"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5" borderId="2"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xf>
    <xf numFmtId="0" fontId="3" fillId="14" borderId="4" xfId="0" applyFont="1" applyFill="1" applyBorder="1" applyAlignment="1">
      <alignment horizontal="center" vertical="center"/>
    </xf>
    <xf numFmtId="0" fontId="3" fillId="14" borderId="2" xfId="0" applyFont="1" applyFill="1" applyBorder="1" applyAlignment="1">
      <alignment horizontal="left" vertical="center" wrapText="1"/>
    </xf>
    <xf numFmtId="0" fontId="3" fillId="14" borderId="4" xfId="0" applyFont="1" applyFill="1" applyBorder="1" applyAlignment="1">
      <alignment horizontal="left" vertical="center" wrapText="1"/>
    </xf>
    <xf numFmtId="0" fontId="3" fillId="14" borderId="3" xfId="0" applyFont="1" applyFill="1" applyBorder="1" applyAlignment="1">
      <alignment horizontal="left" vertical="center" wrapText="1"/>
    </xf>
    <xf numFmtId="0" fontId="3" fillId="14" borderId="3" xfId="0" applyFont="1" applyFill="1" applyBorder="1" applyAlignment="1">
      <alignment horizontal="center" vertical="center"/>
    </xf>
    <xf numFmtId="9" fontId="3" fillId="15" borderId="2" xfId="0" applyNumberFormat="1" applyFont="1" applyFill="1" applyBorder="1" applyAlignment="1">
      <alignment horizontal="center" vertical="center"/>
    </xf>
    <xf numFmtId="9" fontId="3" fillId="15" borderId="3" xfId="0" applyNumberFormat="1" applyFont="1" applyFill="1" applyBorder="1" applyAlignment="1">
      <alignment horizontal="center" vertical="center"/>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9" fontId="3" fillId="17" borderId="2" xfId="0" applyNumberFormat="1" applyFont="1" applyFill="1" applyBorder="1" applyAlignment="1">
      <alignment horizontal="center" vertical="center"/>
    </xf>
    <xf numFmtId="9" fontId="3" fillId="17" borderId="3" xfId="0" applyNumberFormat="1" applyFont="1" applyFill="1" applyBorder="1" applyAlignment="1">
      <alignment horizontal="center" vertical="center"/>
    </xf>
    <xf numFmtId="9" fontId="3" fillId="17" borderId="4" xfId="0" applyNumberFormat="1" applyFont="1" applyFill="1" applyBorder="1" applyAlignment="1">
      <alignment horizontal="center" vertical="center"/>
    </xf>
    <xf numFmtId="9" fontId="3" fillId="16" borderId="2" xfId="0" applyNumberFormat="1" applyFont="1" applyFill="1" applyBorder="1" applyAlignment="1">
      <alignment horizontal="center" vertical="center"/>
    </xf>
    <xf numFmtId="9" fontId="3" fillId="16" borderId="3" xfId="0" applyNumberFormat="1" applyFont="1" applyFill="1" applyBorder="1" applyAlignment="1">
      <alignment horizontal="center" vertical="center"/>
    </xf>
    <xf numFmtId="9" fontId="3" fillId="16" borderId="4" xfId="0" applyNumberFormat="1" applyFont="1" applyFill="1" applyBorder="1" applyAlignment="1">
      <alignment horizontal="center" vertical="center"/>
    </xf>
    <xf numFmtId="0" fontId="3" fillId="15" borderId="2" xfId="0" applyFont="1" applyFill="1" applyBorder="1" applyAlignment="1">
      <alignment horizontal="center" vertical="center"/>
    </xf>
    <xf numFmtId="0" fontId="3" fillId="15" borderId="4" xfId="0" applyFont="1" applyFill="1" applyBorder="1" applyAlignment="1">
      <alignment horizontal="center" vertical="center"/>
    </xf>
    <xf numFmtId="9" fontId="3" fillId="14" borderId="2" xfId="0" applyNumberFormat="1" applyFont="1" applyFill="1" applyBorder="1" applyAlignment="1">
      <alignment horizontal="center" vertical="center"/>
    </xf>
    <xf numFmtId="9" fontId="3" fillId="14" borderId="3" xfId="0" applyNumberFormat="1" applyFont="1" applyFill="1" applyBorder="1" applyAlignment="1">
      <alignment horizontal="center" vertical="center"/>
    </xf>
    <xf numFmtId="0" fontId="3" fillId="15" borderId="3" xfId="0" applyFont="1" applyFill="1" applyBorder="1" applyAlignment="1">
      <alignment horizontal="center" vertical="center"/>
    </xf>
    <xf numFmtId="0" fontId="3" fillId="15" borderId="3" xfId="0" applyFont="1" applyFill="1" applyBorder="1" applyAlignment="1">
      <alignment horizontal="center" vertical="center" wrapText="1"/>
    </xf>
    <xf numFmtId="9" fontId="3" fillId="14" borderId="4" xfId="0" applyNumberFormat="1" applyFont="1" applyFill="1" applyBorder="1" applyAlignment="1">
      <alignment horizontal="center" vertical="center"/>
    </xf>
    <xf numFmtId="9" fontId="3" fillId="14" borderId="1" xfId="0" applyNumberFormat="1" applyFont="1" applyFill="1" applyBorder="1" applyAlignment="1">
      <alignment horizontal="center" vertical="center"/>
    </xf>
    <xf numFmtId="0" fontId="3" fillId="14" borderId="1" xfId="0" applyFont="1" applyFill="1" applyBorder="1" applyAlignment="1">
      <alignment horizontal="center" vertical="center"/>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4" xfId="0" applyFont="1" applyFill="1" applyBorder="1" applyAlignment="1">
      <alignment horizontal="left" vertical="center" wrapText="1"/>
    </xf>
    <xf numFmtId="0" fontId="3" fillId="16" borderId="2" xfId="0" applyFont="1" applyFill="1" applyBorder="1" applyAlignment="1">
      <alignment horizontal="center" vertical="center"/>
    </xf>
    <xf numFmtId="0" fontId="3" fillId="16" borderId="3" xfId="0" applyFont="1" applyFill="1" applyBorder="1" applyAlignment="1">
      <alignment horizontal="center" vertical="center"/>
    </xf>
    <xf numFmtId="0" fontId="3" fillId="16" borderId="4" xfId="0" applyFont="1" applyFill="1" applyBorder="1" applyAlignment="1">
      <alignment horizontal="center" vertical="center"/>
    </xf>
    <xf numFmtId="0" fontId="1"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13" borderId="1" xfId="0" applyFont="1" applyFill="1" applyBorder="1" applyAlignment="1">
      <alignment horizontal="center" vertical="center"/>
    </xf>
    <xf numFmtId="0" fontId="3"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9" fontId="3" fillId="13" borderId="1" xfId="0" applyNumberFormat="1" applyFont="1" applyFill="1" applyBorder="1" applyAlignment="1">
      <alignment horizontal="center" vertical="center"/>
    </xf>
    <xf numFmtId="0" fontId="3" fillId="17" borderId="3"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4" xfId="0" applyFont="1" applyFill="1" applyBorder="1" applyAlignment="1">
      <alignment horizontal="center" vertical="center"/>
    </xf>
    <xf numFmtId="0" fontId="3" fillId="17" borderId="2" xfId="0" applyFont="1" applyFill="1" applyBorder="1" applyAlignment="1">
      <alignment vertical="center" wrapText="1"/>
    </xf>
    <xf numFmtId="0" fontId="3" fillId="17" borderId="3" xfId="0" applyFont="1" applyFill="1" applyBorder="1" applyAlignment="1">
      <alignment vertical="center" wrapText="1"/>
    </xf>
    <xf numFmtId="0" fontId="3" fillId="17" borderId="4" xfId="0" applyFont="1" applyFill="1" applyBorder="1" applyAlignment="1">
      <alignment vertical="center" wrapText="1"/>
    </xf>
    <xf numFmtId="9" fontId="3" fillId="17" borderId="2" xfId="0" applyNumberFormat="1" applyFont="1" applyFill="1" applyBorder="1" applyAlignment="1">
      <alignment horizontal="center" vertical="center" wrapText="1"/>
    </xf>
    <xf numFmtId="9" fontId="3" fillId="17" borderId="3" xfId="0" applyNumberFormat="1" applyFont="1" applyFill="1" applyBorder="1" applyAlignment="1">
      <alignment horizontal="center" vertical="center" wrapText="1"/>
    </xf>
    <xf numFmtId="0" fontId="3" fillId="16" borderId="2" xfId="0" applyFont="1" applyFill="1" applyBorder="1" applyAlignment="1">
      <alignment vertical="center" wrapText="1"/>
    </xf>
    <xf numFmtId="0" fontId="3" fillId="16" borderId="3" xfId="0" applyFont="1" applyFill="1" applyBorder="1" applyAlignment="1">
      <alignment vertical="center" wrapText="1"/>
    </xf>
    <xf numFmtId="0" fontId="3" fillId="16" borderId="4" xfId="0" applyFont="1" applyFill="1" applyBorder="1" applyAlignment="1">
      <alignment vertical="center" wrapText="1"/>
    </xf>
    <xf numFmtId="0" fontId="3" fillId="13" borderId="1" xfId="0" applyFont="1" applyFill="1" applyBorder="1" applyAlignment="1">
      <alignment vertical="center" wrapText="1"/>
    </xf>
    <xf numFmtId="0" fontId="3" fillId="15" borderId="1" xfId="0" applyFont="1" applyFill="1" applyBorder="1" applyAlignment="1">
      <alignment vertical="center" wrapText="1"/>
    </xf>
    <xf numFmtId="0" fontId="2" fillId="2" borderId="1" xfId="0" applyFont="1" applyFill="1" applyBorder="1" applyAlignment="1">
      <alignment horizontal="center" vertical="center"/>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9" borderId="4" xfId="0" applyFont="1" applyFill="1" applyBorder="1" applyAlignment="1">
      <alignment vertical="center" wrapText="1"/>
    </xf>
    <xf numFmtId="0" fontId="3" fillId="15" borderId="2" xfId="0" applyFont="1" applyFill="1" applyBorder="1" applyAlignment="1">
      <alignment vertical="center" wrapText="1"/>
    </xf>
    <xf numFmtId="0" fontId="3" fillId="15" borderId="3" xfId="0" applyFont="1" applyFill="1" applyBorder="1" applyAlignment="1">
      <alignment vertical="center" wrapText="1"/>
    </xf>
    <xf numFmtId="0" fontId="3" fillId="16"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18" borderId="13" xfId="0" applyFont="1" applyFill="1" applyBorder="1" applyAlignment="1">
      <alignment horizontal="left" vertical="center" wrapText="1"/>
    </xf>
    <xf numFmtId="0" fontId="3" fillId="18" borderId="14" xfId="0" applyFont="1" applyFill="1" applyBorder="1" applyAlignment="1">
      <alignment horizontal="left" vertical="center" wrapText="1"/>
    </xf>
    <xf numFmtId="0" fontId="3" fillId="17" borderId="1" xfId="0" applyFont="1" applyFill="1" applyBorder="1" applyAlignment="1">
      <alignment vertical="center" wrapText="1"/>
    </xf>
    <xf numFmtId="0" fontId="3" fillId="17"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9"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9" borderId="1" xfId="0" applyFont="1" applyFill="1" applyBorder="1" applyAlignment="1">
      <alignment vertical="center" wrapText="1"/>
    </xf>
    <xf numFmtId="0" fontId="3" fillId="14" borderId="1" xfId="0" applyFont="1" applyFill="1" applyBorder="1" applyAlignment="1">
      <alignment horizontal="left" vertical="center" wrapText="1"/>
    </xf>
    <xf numFmtId="0" fontId="3" fillId="14" borderId="1" xfId="0" applyFont="1" applyFill="1" applyBorder="1" applyAlignment="1">
      <alignment horizontal="center"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9" borderId="4"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3" fillId="16" borderId="1" xfId="0" applyFont="1" applyFill="1" applyBorder="1" applyAlignment="1">
      <alignment horizontal="left" vertical="center" wrapText="1"/>
    </xf>
    <xf numFmtId="0" fontId="3" fillId="16" borderId="1" xfId="0" applyFont="1" applyFill="1" applyBorder="1" applyAlignment="1">
      <alignment horizontal="center" vertical="center"/>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colors>
    <mruColors>
      <color rgb="FFFFF2CC"/>
      <color rgb="FFE1FBCF"/>
      <color rgb="FFFCE4D6"/>
      <color rgb="FFDDEBF7"/>
      <color rgb="FFE2EFDA"/>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32"/>
  <sheetViews>
    <sheetView tabSelected="1" topLeftCell="V1" zoomScaleNormal="100" workbookViewId="0">
      <pane ySplit="1" topLeftCell="A83" activePane="bottomLeft" state="frozen"/>
      <selection pane="bottomLeft" sqref="A1:A2"/>
    </sheetView>
  </sheetViews>
  <sheetFormatPr baseColWidth="10" defaultColWidth="11" defaultRowHeight="13.2" x14ac:dyDescent="0.25"/>
  <cols>
    <col min="1" max="1" width="12.33203125" style="1" customWidth="1"/>
    <col min="2" max="2" width="13.33203125" style="1" customWidth="1"/>
    <col min="3" max="3" width="17.109375" style="1" customWidth="1"/>
    <col min="4" max="4" width="14" style="1" customWidth="1"/>
    <col min="5" max="5" width="3" style="1" bestFit="1" customWidth="1"/>
    <col min="6" max="6" width="21.44140625" style="23" customWidth="1"/>
    <col min="7" max="7" width="24.5546875" style="23" customWidth="1"/>
    <col min="8" max="8" width="14.6640625" style="1" customWidth="1"/>
    <col min="9" max="11" width="5.5546875" style="1" customWidth="1"/>
    <col min="12" max="12" width="6.109375" style="1" customWidth="1"/>
    <col min="13" max="13" width="8.88671875" style="1" customWidth="1"/>
    <col min="14" max="14" width="4.33203125" style="1" customWidth="1"/>
    <col min="15" max="15" width="20" style="21" customWidth="1"/>
    <col min="16" max="16" width="23.5546875" style="23" customWidth="1"/>
    <col min="17" max="17" width="16.88671875" style="1" customWidth="1"/>
    <col min="18" max="19" width="5.5546875" style="1" customWidth="1"/>
    <col min="20" max="20" width="6.6640625" style="1" customWidth="1"/>
    <col min="21" max="21" width="6.6640625" style="8" customWidth="1"/>
    <col min="22" max="22" width="10.44140625" style="5" customWidth="1"/>
    <col min="23" max="23" width="6.44140625" style="151" customWidth="1"/>
    <col min="24" max="24" width="26.109375" style="152" customWidth="1"/>
    <col min="25" max="25" width="25.33203125" style="153" customWidth="1"/>
    <col min="26" max="26" width="12.33203125" style="6" customWidth="1"/>
    <col min="27" max="27" width="10.6640625" style="151" customWidth="1"/>
    <col min="28" max="30" width="8.6640625" style="151" customWidth="1"/>
    <col min="31" max="31" width="13.44140625" style="151" customWidth="1"/>
    <col min="32" max="32" width="11.6640625" style="152" bestFit="1" customWidth="1"/>
    <col min="33" max="33" width="16.33203125" style="6" customWidth="1"/>
    <col min="34" max="34" width="38.5546875" style="6" customWidth="1"/>
    <col min="35" max="35" width="25.5546875" style="6" customWidth="1"/>
    <col min="36" max="36" width="36.5546875" style="6" customWidth="1"/>
    <col min="37" max="16384" width="11" style="1"/>
  </cols>
  <sheetData>
    <row r="1" spans="1:36" ht="12.6" customHeight="1" x14ac:dyDescent="0.25">
      <c r="A1" s="253" t="s">
        <v>0</v>
      </c>
      <c r="B1" s="253" t="s">
        <v>13</v>
      </c>
      <c r="C1" s="98" t="s">
        <v>16</v>
      </c>
      <c r="D1" s="253" t="s">
        <v>299</v>
      </c>
      <c r="E1" s="253" t="s">
        <v>2</v>
      </c>
      <c r="F1" s="253" t="s">
        <v>1</v>
      </c>
      <c r="G1" s="253" t="s">
        <v>3</v>
      </c>
      <c r="H1" s="266" t="s">
        <v>10</v>
      </c>
      <c r="I1" s="265" t="s">
        <v>4</v>
      </c>
      <c r="J1" s="265"/>
      <c r="K1" s="265"/>
      <c r="L1" s="265"/>
      <c r="M1" s="3"/>
      <c r="N1" s="253" t="s">
        <v>2</v>
      </c>
      <c r="O1" s="253" t="s">
        <v>5</v>
      </c>
      <c r="P1" s="253" t="s">
        <v>6</v>
      </c>
      <c r="Q1" s="266" t="s">
        <v>8</v>
      </c>
      <c r="R1" s="265" t="s">
        <v>7</v>
      </c>
      <c r="S1" s="265"/>
      <c r="T1" s="265"/>
      <c r="U1" s="265"/>
      <c r="V1" s="293" t="s">
        <v>12</v>
      </c>
      <c r="W1" s="287" t="s">
        <v>2</v>
      </c>
      <c r="X1" s="287" t="s">
        <v>232</v>
      </c>
      <c r="Y1" s="285" t="s">
        <v>11</v>
      </c>
      <c r="Z1" s="285" t="s">
        <v>9</v>
      </c>
      <c r="AA1" s="286" t="s">
        <v>7</v>
      </c>
      <c r="AB1" s="286"/>
      <c r="AC1" s="286"/>
      <c r="AD1" s="286"/>
      <c r="AE1" s="291" t="s">
        <v>12</v>
      </c>
      <c r="AF1" s="291" t="s">
        <v>296</v>
      </c>
      <c r="AG1" s="285" t="s">
        <v>43</v>
      </c>
      <c r="AH1" s="289" t="s">
        <v>268</v>
      </c>
      <c r="AI1" s="285" t="s">
        <v>45</v>
      </c>
      <c r="AJ1" s="285" t="s">
        <v>337</v>
      </c>
    </row>
    <row r="2" spans="1:36" ht="39" customHeight="1" x14ac:dyDescent="0.25">
      <c r="A2" s="253"/>
      <c r="B2" s="253"/>
      <c r="C2" s="98"/>
      <c r="D2" s="253"/>
      <c r="E2" s="253"/>
      <c r="F2" s="253"/>
      <c r="G2" s="253"/>
      <c r="H2" s="266"/>
      <c r="I2" s="2">
        <v>2022</v>
      </c>
      <c r="J2" s="2">
        <v>2023</v>
      </c>
      <c r="K2" s="2">
        <v>2024</v>
      </c>
      <c r="L2" s="2">
        <v>2025</v>
      </c>
      <c r="M2" s="2" t="s">
        <v>12</v>
      </c>
      <c r="N2" s="253"/>
      <c r="O2" s="253"/>
      <c r="P2" s="253"/>
      <c r="Q2" s="266"/>
      <c r="R2" s="2">
        <v>2022</v>
      </c>
      <c r="S2" s="2">
        <v>2023</v>
      </c>
      <c r="T2" s="2">
        <v>2024</v>
      </c>
      <c r="U2" s="7">
        <v>2025</v>
      </c>
      <c r="V2" s="294"/>
      <c r="W2" s="287"/>
      <c r="X2" s="287"/>
      <c r="Y2" s="285"/>
      <c r="Z2" s="285"/>
      <c r="AA2" s="143">
        <v>2022</v>
      </c>
      <c r="AB2" s="143">
        <v>2023</v>
      </c>
      <c r="AC2" s="143">
        <v>2024</v>
      </c>
      <c r="AD2" s="143">
        <v>2025</v>
      </c>
      <c r="AE2" s="292"/>
      <c r="AF2" s="292"/>
      <c r="AG2" s="285"/>
      <c r="AH2" s="290"/>
      <c r="AI2" s="285"/>
      <c r="AJ2" s="285"/>
    </row>
    <row r="3" spans="1:36" ht="75" customHeight="1" x14ac:dyDescent="0.25">
      <c r="A3" s="274" t="s">
        <v>100</v>
      </c>
      <c r="B3" s="274" t="s">
        <v>15</v>
      </c>
      <c r="C3" s="274" t="s">
        <v>19</v>
      </c>
      <c r="D3" s="270" t="s">
        <v>14</v>
      </c>
      <c r="E3" s="156">
        <v>1</v>
      </c>
      <c r="F3" s="190" t="s">
        <v>118</v>
      </c>
      <c r="G3" s="190" t="s">
        <v>265</v>
      </c>
      <c r="H3" s="190" t="s">
        <v>162</v>
      </c>
      <c r="I3" s="184">
        <v>0.2</v>
      </c>
      <c r="J3" s="187">
        <v>0.45</v>
      </c>
      <c r="K3" s="184">
        <v>0.7</v>
      </c>
      <c r="L3" s="184">
        <v>0.9</v>
      </c>
      <c r="M3" s="184">
        <v>0.9</v>
      </c>
      <c r="N3" s="156" t="s">
        <v>32</v>
      </c>
      <c r="O3" s="190" t="s">
        <v>199</v>
      </c>
      <c r="P3" s="282" t="s">
        <v>312</v>
      </c>
      <c r="Q3" s="282" t="s">
        <v>163</v>
      </c>
      <c r="R3" s="220">
        <v>0.2</v>
      </c>
      <c r="S3" s="220">
        <v>0.45</v>
      </c>
      <c r="T3" s="220">
        <v>0.7</v>
      </c>
      <c r="U3" s="220">
        <v>0.9</v>
      </c>
      <c r="V3" s="220">
        <v>0.9</v>
      </c>
      <c r="W3" s="119" t="s">
        <v>55</v>
      </c>
      <c r="X3" s="137" t="s">
        <v>182</v>
      </c>
      <c r="Y3" s="137" t="s">
        <v>456</v>
      </c>
      <c r="Z3" s="135">
        <v>3</v>
      </c>
      <c r="AA3" s="119">
        <v>16</v>
      </c>
      <c r="AB3" s="119">
        <f>+AA3+3</f>
        <v>19</v>
      </c>
      <c r="AC3" s="119">
        <f>+AB3+3</f>
        <v>22</v>
      </c>
      <c r="AD3" s="119">
        <f>+AC3+3</f>
        <v>25</v>
      </c>
      <c r="AE3" s="119">
        <f>+AD3</f>
        <v>25</v>
      </c>
      <c r="AF3" s="28" t="s">
        <v>407</v>
      </c>
      <c r="AG3" s="279"/>
      <c r="AH3" s="137" t="s">
        <v>284</v>
      </c>
      <c r="AI3" s="25" t="s">
        <v>47</v>
      </c>
      <c r="AJ3" s="25" t="s">
        <v>313</v>
      </c>
    </row>
    <row r="4" spans="1:36" ht="52.8" x14ac:dyDescent="0.25">
      <c r="A4" s="275"/>
      <c r="B4" s="275"/>
      <c r="C4" s="275"/>
      <c r="D4" s="271"/>
      <c r="E4" s="157"/>
      <c r="F4" s="191"/>
      <c r="G4" s="191"/>
      <c r="H4" s="191"/>
      <c r="I4" s="185"/>
      <c r="J4" s="188"/>
      <c r="K4" s="185"/>
      <c r="L4" s="185"/>
      <c r="M4" s="185"/>
      <c r="N4" s="157"/>
      <c r="O4" s="191"/>
      <c r="P4" s="283"/>
      <c r="Q4" s="283"/>
      <c r="R4" s="221"/>
      <c r="S4" s="221"/>
      <c r="T4" s="221"/>
      <c r="U4" s="221"/>
      <c r="V4" s="221"/>
      <c r="W4" s="119" t="s">
        <v>56</v>
      </c>
      <c r="X4" s="137" t="s">
        <v>380</v>
      </c>
      <c r="Y4" s="137" t="s">
        <v>314</v>
      </c>
      <c r="Z4" s="135">
        <v>2</v>
      </c>
      <c r="AA4" s="119">
        <v>10</v>
      </c>
      <c r="AB4" s="119">
        <v>15</v>
      </c>
      <c r="AC4" s="119">
        <v>15</v>
      </c>
      <c r="AD4" s="119">
        <v>15</v>
      </c>
      <c r="AE4" s="119">
        <v>15</v>
      </c>
      <c r="AF4" s="27" t="s">
        <v>407</v>
      </c>
      <c r="AG4" s="279"/>
      <c r="AH4" s="138"/>
      <c r="AI4" s="25" t="s">
        <v>130</v>
      </c>
      <c r="AJ4" s="25" t="s">
        <v>315</v>
      </c>
    </row>
    <row r="5" spans="1:36" ht="79.2" x14ac:dyDescent="0.25">
      <c r="A5" s="275"/>
      <c r="B5" s="275"/>
      <c r="C5" s="275"/>
      <c r="D5" s="271"/>
      <c r="E5" s="157"/>
      <c r="F5" s="191"/>
      <c r="G5" s="191"/>
      <c r="H5" s="191"/>
      <c r="I5" s="185"/>
      <c r="J5" s="188"/>
      <c r="K5" s="185"/>
      <c r="L5" s="185"/>
      <c r="M5" s="185"/>
      <c r="N5" s="157"/>
      <c r="O5" s="191"/>
      <c r="P5" s="283"/>
      <c r="Q5" s="283"/>
      <c r="R5" s="221"/>
      <c r="S5" s="221"/>
      <c r="T5" s="221"/>
      <c r="U5" s="221"/>
      <c r="V5" s="221"/>
      <c r="W5" s="119" t="s">
        <v>57</v>
      </c>
      <c r="X5" s="137" t="s">
        <v>381</v>
      </c>
      <c r="Y5" s="137" t="s">
        <v>458</v>
      </c>
      <c r="Z5" s="119">
        <v>5</v>
      </c>
      <c r="AA5" s="119">
        <v>0</v>
      </c>
      <c r="AB5" s="119">
        <v>4</v>
      </c>
      <c r="AC5" s="119">
        <v>4</v>
      </c>
      <c r="AD5" s="119">
        <v>4</v>
      </c>
      <c r="AE5" s="119">
        <f>+SUM(AB5:AD5)</f>
        <v>12</v>
      </c>
      <c r="AF5" s="28" t="s">
        <v>407</v>
      </c>
      <c r="AG5" s="279"/>
      <c r="AH5" s="138"/>
      <c r="AI5" s="25" t="s">
        <v>47</v>
      </c>
      <c r="AJ5" s="25" t="s">
        <v>313</v>
      </c>
    </row>
    <row r="6" spans="1:36" ht="75" customHeight="1" x14ac:dyDescent="0.25">
      <c r="A6" s="275"/>
      <c r="B6" s="275"/>
      <c r="C6" s="275"/>
      <c r="D6" s="271"/>
      <c r="E6" s="158"/>
      <c r="F6" s="192"/>
      <c r="G6" s="192"/>
      <c r="H6" s="192"/>
      <c r="I6" s="186"/>
      <c r="J6" s="189"/>
      <c r="K6" s="186"/>
      <c r="L6" s="186"/>
      <c r="M6" s="186"/>
      <c r="N6" s="158"/>
      <c r="O6" s="192"/>
      <c r="P6" s="284"/>
      <c r="Q6" s="284"/>
      <c r="R6" s="224"/>
      <c r="S6" s="224"/>
      <c r="T6" s="224"/>
      <c r="U6" s="224"/>
      <c r="V6" s="224"/>
      <c r="W6" s="119" t="s">
        <v>58</v>
      </c>
      <c r="X6" s="137" t="s">
        <v>144</v>
      </c>
      <c r="Y6" s="137" t="s">
        <v>262</v>
      </c>
      <c r="Z6" s="135">
        <v>1845</v>
      </c>
      <c r="AA6" s="118">
        <v>0.1</v>
      </c>
      <c r="AB6" s="118">
        <v>0.1</v>
      </c>
      <c r="AC6" s="118">
        <v>0.15</v>
      </c>
      <c r="AD6" s="118">
        <v>0.15</v>
      </c>
      <c r="AE6" s="118">
        <v>0.5</v>
      </c>
      <c r="AF6" s="24" t="s">
        <v>407</v>
      </c>
      <c r="AG6" s="279"/>
      <c r="AH6" s="137" t="s">
        <v>284</v>
      </c>
      <c r="AI6" s="25" t="s">
        <v>47</v>
      </c>
      <c r="AJ6" s="25" t="s">
        <v>316</v>
      </c>
    </row>
    <row r="7" spans="1:36" ht="66" x14ac:dyDescent="0.25">
      <c r="A7" s="275"/>
      <c r="B7" s="275"/>
      <c r="C7" s="275"/>
      <c r="D7" s="271"/>
      <c r="E7" s="268">
        <v>2</v>
      </c>
      <c r="F7" s="269" t="s">
        <v>17</v>
      </c>
      <c r="G7" s="269" t="s">
        <v>266</v>
      </c>
      <c r="H7" s="273" t="s">
        <v>173</v>
      </c>
      <c r="I7" s="267">
        <v>0.2</v>
      </c>
      <c r="J7" s="267">
        <v>0.45</v>
      </c>
      <c r="K7" s="267">
        <v>0.65</v>
      </c>
      <c r="L7" s="267">
        <v>0.9</v>
      </c>
      <c r="M7" s="184">
        <v>0.9</v>
      </c>
      <c r="N7" s="156" t="s">
        <v>59</v>
      </c>
      <c r="O7" s="254" t="s">
        <v>301</v>
      </c>
      <c r="P7" s="203" t="s">
        <v>53</v>
      </c>
      <c r="Q7" s="282" t="s">
        <v>164</v>
      </c>
      <c r="R7" s="220">
        <v>0.2</v>
      </c>
      <c r="S7" s="220">
        <v>0.45</v>
      </c>
      <c r="T7" s="220">
        <v>0.65</v>
      </c>
      <c r="U7" s="220">
        <v>0.9</v>
      </c>
      <c r="V7" s="220">
        <v>0.9</v>
      </c>
      <c r="W7" s="201" t="s">
        <v>62</v>
      </c>
      <c r="X7" s="203" t="s">
        <v>31</v>
      </c>
      <c r="Y7" s="137" t="s">
        <v>438</v>
      </c>
      <c r="Z7" s="26">
        <v>31</v>
      </c>
      <c r="AA7" s="26">
        <f>+Z7</f>
        <v>31</v>
      </c>
      <c r="AB7" s="26">
        <f>+AA7+10</f>
        <v>41</v>
      </c>
      <c r="AC7" s="26">
        <f>+AB7+10</f>
        <v>51</v>
      </c>
      <c r="AD7" s="26">
        <f>+AC7+10</f>
        <v>61</v>
      </c>
      <c r="AE7" s="26">
        <f>+AD7</f>
        <v>61</v>
      </c>
      <c r="AF7" s="27" t="s">
        <v>407</v>
      </c>
      <c r="AG7" s="279" t="s">
        <v>127</v>
      </c>
      <c r="AH7" s="278" t="s">
        <v>281</v>
      </c>
      <c r="AI7" s="25" t="s">
        <v>47</v>
      </c>
      <c r="AJ7" s="25" t="s">
        <v>317</v>
      </c>
    </row>
    <row r="8" spans="1:36" ht="66" x14ac:dyDescent="0.25">
      <c r="A8" s="275"/>
      <c r="B8" s="275"/>
      <c r="C8" s="275"/>
      <c r="D8" s="271"/>
      <c r="E8" s="268"/>
      <c r="F8" s="269"/>
      <c r="G8" s="269"/>
      <c r="H8" s="273"/>
      <c r="I8" s="268"/>
      <c r="J8" s="268"/>
      <c r="K8" s="268"/>
      <c r="L8" s="268"/>
      <c r="M8" s="157"/>
      <c r="N8" s="157"/>
      <c r="O8" s="255"/>
      <c r="P8" s="205"/>
      <c r="Q8" s="283"/>
      <c r="R8" s="221"/>
      <c r="S8" s="221"/>
      <c r="T8" s="221"/>
      <c r="U8" s="221"/>
      <c r="V8" s="221"/>
      <c r="W8" s="206"/>
      <c r="X8" s="205"/>
      <c r="Y8" s="137" t="s">
        <v>457</v>
      </c>
      <c r="Z8" s="135">
        <v>113</v>
      </c>
      <c r="AA8" s="119">
        <v>113</v>
      </c>
      <c r="AB8" s="119">
        <f>+AA8+9</f>
        <v>122</v>
      </c>
      <c r="AC8" s="119">
        <f>+AB8+15</f>
        <v>137</v>
      </c>
      <c r="AD8" s="119">
        <f>+AC8+16</f>
        <v>153</v>
      </c>
      <c r="AE8" s="119">
        <f>+AD8</f>
        <v>153</v>
      </c>
      <c r="AF8" s="28" t="s">
        <v>407</v>
      </c>
      <c r="AG8" s="279"/>
      <c r="AH8" s="278"/>
      <c r="AI8" s="25" t="s">
        <v>47</v>
      </c>
      <c r="AJ8" s="25" t="s">
        <v>317</v>
      </c>
    </row>
    <row r="9" spans="1:36" s="5" customFormat="1" ht="54" customHeight="1" x14ac:dyDescent="0.25">
      <c r="A9" s="275"/>
      <c r="B9" s="275"/>
      <c r="C9" s="275"/>
      <c r="D9" s="271"/>
      <c r="E9" s="268"/>
      <c r="F9" s="269"/>
      <c r="G9" s="269"/>
      <c r="H9" s="273"/>
      <c r="I9" s="268"/>
      <c r="J9" s="268"/>
      <c r="K9" s="268"/>
      <c r="L9" s="268"/>
      <c r="M9" s="157"/>
      <c r="N9" s="157"/>
      <c r="O9" s="255"/>
      <c r="P9" s="205"/>
      <c r="Q9" s="283"/>
      <c r="R9" s="221"/>
      <c r="S9" s="221"/>
      <c r="T9" s="221"/>
      <c r="U9" s="221"/>
      <c r="V9" s="221"/>
      <c r="W9" s="202"/>
      <c r="X9" s="204"/>
      <c r="Y9" s="137" t="s">
        <v>454</v>
      </c>
      <c r="Z9" s="135">
        <f>51+9+11</f>
        <v>71</v>
      </c>
      <c r="AA9" s="119">
        <f>+Z9+21</f>
        <v>92</v>
      </c>
      <c r="AB9" s="119">
        <f>+AA9+28</f>
        <v>120</v>
      </c>
      <c r="AC9" s="119">
        <f>+AB9+28</f>
        <v>148</v>
      </c>
      <c r="AD9" s="119">
        <f>+AC9+20</f>
        <v>168</v>
      </c>
      <c r="AE9" s="119">
        <f t="shared" ref="AE9:AE14" si="0">+AD9</f>
        <v>168</v>
      </c>
      <c r="AF9" s="28" t="s">
        <v>407</v>
      </c>
      <c r="AG9" s="279"/>
      <c r="AH9" s="278"/>
      <c r="AI9" s="25" t="s">
        <v>47</v>
      </c>
      <c r="AJ9" s="25" t="s">
        <v>399</v>
      </c>
    </row>
    <row r="10" spans="1:36" ht="39.6" x14ac:dyDescent="0.25">
      <c r="A10" s="275"/>
      <c r="B10" s="275"/>
      <c r="C10" s="275"/>
      <c r="D10" s="271"/>
      <c r="E10" s="268"/>
      <c r="F10" s="269"/>
      <c r="G10" s="269"/>
      <c r="H10" s="273"/>
      <c r="I10" s="268"/>
      <c r="J10" s="268"/>
      <c r="K10" s="268"/>
      <c r="L10" s="268"/>
      <c r="M10" s="157"/>
      <c r="N10" s="157"/>
      <c r="O10" s="255"/>
      <c r="P10" s="205"/>
      <c r="Q10" s="283"/>
      <c r="R10" s="221"/>
      <c r="S10" s="221"/>
      <c r="T10" s="221"/>
      <c r="U10" s="221"/>
      <c r="V10" s="221"/>
      <c r="W10" s="201" t="s">
        <v>63</v>
      </c>
      <c r="X10" s="203" t="s">
        <v>382</v>
      </c>
      <c r="Y10" s="137" t="s">
        <v>318</v>
      </c>
      <c r="Z10" s="135">
        <v>121</v>
      </c>
      <c r="AA10" s="119">
        <v>0</v>
      </c>
      <c r="AB10" s="119">
        <f>+AA10+9</f>
        <v>9</v>
      </c>
      <c r="AC10" s="119">
        <f>+AB10+15</f>
        <v>24</v>
      </c>
      <c r="AD10" s="119">
        <v>7</v>
      </c>
      <c r="AE10" s="119">
        <f>+AB10+AC10+AD10</f>
        <v>40</v>
      </c>
      <c r="AF10" s="24" t="s">
        <v>407</v>
      </c>
      <c r="AG10" s="279"/>
      <c r="AH10" s="278" t="s">
        <v>269</v>
      </c>
      <c r="AI10" s="25" t="s">
        <v>47</v>
      </c>
      <c r="AJ10" s="25" t="s">
        <v>319</v>
      </c>
    </row>
    <row r="11" spans="1:36" s="5" customFormat="1" ht="46.5" customHeight="1" x14ac:dyDescent="0.25">
      <c r="A11" s="275"/>
      <c r="B11" s="275"/>
      <c r="C11" s="275"/>
      <c r="D11" s="271"/>
      <c r="E11" s="268"/>
      <c r="F11" s="269"/>
      <c r="G11" s="269"/>
      <c r="H11" s="273"/>
      <c r="I11" s="268"/>
      <c r="J11" s="268"/>
      <c r="K11" s="268"/>
      <c r="L11" s="268"/>
      <c r="M11" s="157"/>
      <c r="N11" s="158"/>
      <c r="O11" s="256"/>
      <c r="P11" s="204"/>
      <c r="Q11" s="284"/>
      <c r="R11" s="224"/>
      <c r="S11" s="224"/>
      <c r="T11" s="224"/>
      <c r="U11" s="224"/>
      <c r="V11" s="224"/>
      <c r="W11" s="202"/>
      <c r="X11" s="204"/>
      <c r="Y11" s="137" t="s">
        <v>320</v>
      </c>
      <c r="Z11" s="26">
        <v>47</v>
      </c>
      <c r="AA11" s="26">
        <f>24</f>
        <v>24</v>
      </c>
      <c r="AB11" s="26">
        <v>10</v>
      </c>
      <c r="AC11" s="26">
        <v>6</v>
      </c>
      <c r="AD11" s="26">
        <v>0</v>
      </c>
      <c r="AE11" s="26">
        <f>+AA11+AB11+AC11</f>
        <v>40</v>
      </c>
      <c r="AF11" s="24" t="s">
        <v>407</v>
      </c>
      <c r="AG11" s="279"/>
      <c r="AH11" s="278"/>
      <c r="AI11" s="25" t="s">
        <v>47</v>
      </c>
      <c r="AJ11" s="25" t="s">
        <v>319</v>
      </c>
    </row>
    <row r="12" spans="1:36" ht="145.19999999999999" x14ac:dyDescent="0.25">
      <c r="A12" s="275"/>
      <c r="B12" s="275"/>
      <c r="C12" s="275"/>
      <c r="D12" s="271"/>
      <c r="E12" s="268"/>
      <c r="F12" s="269"/>
      <c r="G12" s="269"/>
      <c r="H12" s="273"/>
      <c r="I12" s="268"/>
      <c r="J12" s="268"/>
      <c r="K12" s="268"/>
      <c r="L12" s="268"/>
      <c r="M12" s="157"/>
      <c r="N12" s="156" t="s">
        <v>60</v>
      </c>
      <c r="O12" s="280" t="s">
        <v>338</v>
      </c>
      <c r="P12" s="203" t="s">
        <v>30</v>
      </c>
      <c r="Q12" s="282" t="s">
        <v>257</v>
      </c>
      <c r="R12" s="220">
        <v>0.2</v>
      </c>
      <c r="S12" s="220">
        <v>0.45</v>
      </c>
      <c r="T12" s="220">
        <v>0.65</v>
      </c>
      <c r="U12" s="220">
        <v>0.85</v>
      </c>
      <c r="V12" s="220">
        <v>0.85</v>
      </c>
      <c r="W12" s="111" t="s">
        <v>64</v>
      </c>
      <c r="X12" s="112" t="s">
        <v>321</v>
      </c>
      <c r="Y12" s="137" t="s">
        <v>147</v>
      </c>
      <c r="Z12" s="135">
        <v>20</v>
      </c>
      <c r="AA12" s="119">
        <f>+Z12+4</f>
        <v>24</v>
      </c>
      <c r="AB12" s="119">
        <f>+AA12+4</f>
        <v>28</v>
      </c>
      <c r="AC12" s="119">
        <f>+AB12+4</f>
        <v>32</v>
      </c>
      <c r="AD12" s="119">
        <f>+AC12+4</f>
        <v>36</v>
      </c>
      <c r="AE12" s="26">
        <f t="shared" si="0"/>
        <v>36</v>
      </c>
      <c r="AF12" s="28" t="s">
        <v>407</v>
      </c>
      <c r="AG12" s="279"/>
      <c r="AH12" s="137"/>
      <c r="AI12" s="25" t="s">
        <v>47</v>
      </c>
      <c r="AJ12" s="25" t="s">
        <v>322</v>
      </c>
    </row>
    <row r="13" spans="1:36" ht="51.6" customHeight="1" x14ac:dyDescent="0.25">
      <c r="A13" s="275"/>
      <c r="B13" s="275"/>
      <c r="C13" s="275"/>
      <c r="D13" s="271"/>
      <c r="E13" s="268"/>
      <c r="F13" s="269"/>
      <c r="G13" s="269"/>
      <c r="H13" s="273"/>
      <c r="I13" s="268"/>
      <c r="J13" s="268"/>
      <c r="K13" s="268"/>
      <c r="L13" s="268"/>
      <c r="M13" s="157"/>
      <c r="N13" s="157"/>
      <c r="O13" s="281"/>
      <c r="P13" s="205"/>
      <c r="Q13" s="283"/>
      <c r="R13" s="221"/>
      <c r="S13" s="221"/>
      <c r="T13" s="221"/>
      <c r="U13" s="221"/>
      <c r="V13" s="221"/>
      <c r="W13" s="201" t="s">
        <v>65</v>
      </c>
      <c r="X13" s="203" t="s">
        <v>467</v>
      </c>
      <c r="Y13" s="137" t="s">
        <v>408</v>
      </c>
      <c r="Z13" s="26">
        <v>145</v>
      </c>
      <c r="AA13" s="26">
        <f t="shared" ref="AA13:AD14" si="1">+Z13+1</f>
        <v>146</v>
      </c>
      <c r="AB13" s="26">
        <f t="shared" si="1"/>
        <v>147</v>
      </c>
      <c r="AC13" s="26">
        <f t="shared" si="1"/>
        <v>148</v>
      </c>
      <c r="AD13" s="26">
        <f t="shared" si="1"/>
        <v>149</v>
      </c>
      <c r="AE13" s="26">
        <f t="shared" si="0"/>
        <v>149</v>
      </c>
      <c r="AF13" s="24" t="s">
        <v>407</v>
      </c>
      <c r="AG13" s="279"/>
      <c r="AH13" s="114" t="s">
        <v>270</v>
      </c>
      <c r="AI13" s="25" t="s">
        <v>47</v>
      </c>
      <c r="AJ13" s="25" t="s">
        <v>323</v>
      </c>
    </row>
    <row r="14" spans="1:36" s="9" customFormat="1" ht="51.6" customHeight="1" x14ac:dyDescent="0.25">
      <c r="A14" s="275"/>
      <c r="B14" s="275"/>
      <c r="C14" s="275"/>
      <c r="D14" s="271"/>
      <c r="E14" s="268"/>
      <c r="F14" s="269"/>
      <c r="G14" s="269"/>
      <c r="H14" s="273"/>
      <c r="I14" s="268"/>
      <c r="J14" s="268"/>
      <c r="K14" s="268"/>
      <c r="L14" s="268"/>
      <c r="M14" s="157"/>
      <c r="N14" s="157"/>
      <c r="O14" s="281"/>
      <c r="P14" s="205"/>
      <c r="Q14" s="283"/>
      <c r="R14" s="221"/>
      <c r="S14" s="221"/>
      <c r="T14" s="221"/>
      <c r="U14" s="221"/>
      <c r="V14" s="221"/>
      <c r="W14" s="202"/>
      <c r="X14" s="204"/>
      <c r="Y14" s="137" t="s">
        <v>409</v>
      </c>
      <c r="Z14" s="119">
        <v>101</v>
      </c>
      <c r="AA14" s="26">
        <f t="shared" si="1"/>
        <v>102</v>
      </c>
      <c r="AB14" s="26">
        <f t="shared" si="1"/>
        <v>103</v>
      </c>
      <c r="AC14" s="26">
        <f t="shared" si="1"/>
        <v>104</v>
      </c>
      <c r="AD14" s="26">
        <f t="shared" si="1"/>
        <v>105</v>
      </c>
      <c r="AE14" s="26">
        <f t="shared" si="0"/>
        <v>105</v>
      </c>
      <c r="AF14" s="24" t="s">
        <v>407</v>
      </c>
      <c r="AG14" s="279"/>
      <c r="AH14" s="29" t="s">
        <v>289</v>
      </c>
      <c r="AI14" s="25" t="s">
        <v>47</v>
      </c>
      <c r="AJ14" s="25" t="s">
        <v>323</v>
      </c>
    </row>
    <row r="15" spans="1:36" s="5" customFormat="1" ht="39.6" x14ac:dyDescent="0.25">
      <c r="A15" s="275"/>
      <c r="B15" s="275"/>
      <c r="C15" s="275"/>
      <c r="D15" s="271"/>
      <c r="E15" s="268"/>
      <c r="F15" s="269"/>
      <c r="G15" s="269"/>
      <c r="H15" s="273"/>
      <c r="I15" s="268"/>
      <c r="J15" s="268"/>
      <c r="K15" s="268"/>
      <c r="L15" s="268"/>
      <c r="M15" s="157"/>
      <c r="N15" s="157"/>
      <c r="O15" s="281"/>
      <c r="P15" s="205"/>
      <c r="Q15" s="283"/>
      <c r="R15" s="221"/>
      <c r="S15" s="221"/>
      <c r="T15" s="221"/>
      <c r="U15" s="221"/>
      <c r="V15" s="221"/>
      <c r="W15" s="119" t="s">
        <v>66</v>
      </c>
      <c r="X15" s="113" t="s">
        <v>230</v>
      </c>
      <c r="Y15" s="137" t="s">
        <v>403</v>
      </c>
      <c r="Z15" s="100">
        <v>11</v>
      </c>
      <c r="AA15" s="26">
        <v>11</v>
      </c>
      <c r="AB15" s="26">
        <v>11</v>
      </c>
      <c r="AC15" s="26">
        <v>12</v>
      </c>
      <c r="AD15" s="26">
        <v>15</v>
      </c>
      <c r="AE15" s="26">
        <v>15</v>
      </c>
      <c r="AF15" s="85" t="s">
        <v>407</v>
      </c>
      <c r="AG15" s="279"/>
      <c r="AH15" s="139"/>
      <c r="AI15" s="25" t="s">
        <v>47</v>
      </c>
      <c r="AJ15" s="25" t="s">
        <v>324</v>
      </c>
    </row>
    <row r="16" spans="1:36" s="4" customFormat="1" ht="39.6" x14ac:dyDescent="0.25">
      <c r="A16" s="275"/>
      <c r="B16" s="275"/>
      <c r="C16" s="275"/>
      <c r="D16" s="271"/>
      <c r="E16" s="268"/>
      <c r="F16" s="269"/>
      <c r="G16" s="269"/>
      <c r="H16" s="273"/>
      <c r="I16" s="268"/>
      <c r="J16" s="268"/>
      <c r="K16" s="268"/>
      <c r="L16" s="268"/>
      <c r="M16" s="157"/>
      <c r="N16" s="157"/>
      <c r="O16" s="281"/>
      <c r="P16" s="205"/>
      <c r="Q16" s="283"/>
      <c r="R16" s="221"/>
      <c r="S16" s="221"/>
      <c r="T16" s="221"/>
      <c r="U16" s="221"/>
      <c r="V16" s="221"/>
      <c r="W16" s="119" t="s">
        <v>67</v>
      </c>
      <c r="X16" s="30" t="s">
        <v>459</v>
      </c>
      <c r="Y16" s="137" t="s">
        <v>460</v>
      </c>
      <c r="Z16" s="135">
        <v>0</v>
      </c>
      <c r="AA16" s="119">
        <v>0</v>
      </c>
      <c r="AB16" s="119">
        <v>0</v>
      </c>
      <c r="AC16" s="119">
        <v>1</v>
      </c>
      <c r="AD16" s="119">
        <v>1</v>
      </c>
      <c r="AE16" s="119">
        <v>2</v>
      </c>
      <c r="AF16" s="28" t="s">
        <v>407</v>
      </c>
      <c r="AG16" s="279"/>
      <c r="AH16" s="139"/>
      <c r="AI16" s="25" t="s">
        <v>47</v>
      </c>
      <c r="AJ16" s="25" t="s">
        <v>323</v>
      </c>
    </row>
    <row r="17" spans="1:36" s="5" customFormat="1" ht="34.200000000000003" customHeight="1" x14ac:dyDescent="0.25">
      <c r="A17" s="275"/>
      <c r="B17" s="275"/>
      <c r="C17" s="275"/>
      <c r="D17" s="271"/>
      <c r="E17" s="268"/>
      <c r="F17" s="269"/>
      <c r="G17" s="269"/>
      <c r="H17" s="273"/>
      <c r="I17" s="268"/>
      <c r="J17" s="268"/>
      <c r="K17" s="268"/>
      <c r="L17" s="268"/>
      <c r="M17" s="157"/>
      <c r="N17" s="157"/>
      <c r="O17" s="281"/>
      <c r="P17" s="205"/>
      <c r="Q17" s="283"/>
      <c r="R17" s="221"/>
      <c r="S17" s="221"/>
      <c r="T17" s="221"/>
      <c r="U17" s="221"/>
      <c r="V17" s="221"/>
      <c r="W17" s="119" t="s">
        <v>143</v>
      </c>
      <c r="X17" s="30" t="s">
        <v>410</v>
      </c>
      <c r="Y17" s="137" t="s">
        <v>258</v>
      </c>
      <c r="Z17" s="119">
        <v>14</v>
      </c>
      <c r="AA17" s="119">
        <v>0</v>
      </c>
      <c r="AB17" s="119">
        <v>0</v>
      </c>
      <c r="AC17" s="119">
        <v>19</v>
      </c>
      <c r="AD17" s="119">
        <v>20</v>
      </c>
      <c r="AE17" s="119">
        <v>20</v>
      </c>
      <c r="AF17" s="28" t="s">
        <v>407</v>
      </c>
      <c r="AG17" s="279"/>
      <c r="AH17" s="139"/>
      <c r="AI17" s="25" t="s">
        <v>47</v>
      </c>
      <c r="AJ17" s="25" t="s">
        <v>323</v>
      </c>
    </row>
    <row r="18" spans="1:36" s="6" customFormat="1" ht="58.2" customHeight="1" x14ac:dyDescent="0.25">
      <c r="A18" s="275"/>
      <c r="B18" s="275"/>
      <c r="C18" s="275"/>
      <c r="D18" s="271"/>
      <c r="E18" s="268"/>
      <c r="F18" s="269"/>
      <c r="G18" s="269"/>
      <c r="H18" s="273"/>
      <c r="I18" s="268"/>
      <c r="J18" s="268"/>
      <c r="K18" s="268"/>
      <c r="L18" s="268"/>
      <c r="M18" s="157"/>
      <c r="N18" s="157"/>
      <c r="O18" s="281"/>
      <c r="P18" s="205"/>
      <c r="Q18" s="283"/>
      <c r="R18" s="221"/>
      <c r="S18" s="221"/>
      <c r="T18" s="221"/>
      <c r="U18" s="221"/>
      <c r="V18" s="221"/>
      <c r="W18" s="119" t="s">
        <v>152</v>
      </c>
      <c r="X18" s="137" t="s">
        <v>142</v>
      </c>
      <c r="Y18" s="137" t="s">
        <v>404</v>
      </c>
      <c r="Z18" s="135">
        <f>160+89</f>
        <v>249</v>
      </c>
      <c r="AA18" s="26">
        <f>249</f>
        <v>249</v>
      </c>
      <c r="AB18" s="26">
        <f>+AA18+40</f>
        <v>289</v>
      </c>
      <c r="AC18" s="26">
        <f>+AB18+50</f>
        <v>339</v>
      </c>
      <c r="AD18" s="26">
        <f>+AC18+50</f>
        <v>389</v>
      </c>
      <c r="AE18" s="26">
        <f>+AD18</f>
        <v>389</v>
      </c>
      <c r="AF18" s="28" t="s">
        <v>407</v>
      </c>
      <c r="AG18" s="279"/>
      <c r="AH18" s="114" t="s">
        <v>283</v>
      </c>
      <c r="AI18" s="25" t="s">
        <v>47</v>
      </c>
      <c r="AJ18" s="31" t="s">
        <v>325</v>
      </c>
    </row>
    <row r="19" spans="1:36" ht="39.6" x14ac:dyDescent="0.25">
      <c r="A19" s="275"/>
      <c r="B19" s="275"/>
      <c r="C19" s="275"/>
      <c r="D19" s="271"/>
      <c r="E19" s="268"/>
      <c r="F19" s="269"/>
      <c r="G19" s="269"/>
      <c r="H19" s="273"/>
      <c r="I19" s="268"/>
      <c r="J19" s="268"/>
      <c r="K19" s="268"/>
      <c r="L19" s="268"/>
      <c r="M19" s="157"/>
      <c r="N19" s="268" t="s">
        <v>61</v>
      </c>
      <c r="O19" s="277" t="s">
        <v>200</v>
      </c>
      <c r="P19" s="278" t="s">
        <v>223</v>
      </c>
      <c r="Q19" s="279" t="s">
        <v>326</v>
      </c>
      <c r="R19" s="225">
        <v>0.15</v>
      </c>
      <c r="S19" s="225">
        <v>0.35</v>
      </c>
      <c r="T19" s="225">
        <v>0.5</v>
      </c>
      <c r="U19" s="225">
        <v>0.8</v>
      </c>
      <c r="V19" s="220">
        <v>0.8</v>
      </c>
      <c r="W19" s="201" t="s">
        <v>68</v>
      </c>
      <c r="X19" s="203" t="s">
        <v>225</v>
      </c>
      <c r="Y19" s="137" t="s">
        <v>327</v>
      </c>
      <c r="Z19" s="135">
        <v>93</v>
      </c>
      <c r="AA19" s="119">
        <v>93</v>
      </c>
      <c r="AB19" s="119">
        <v>93</v>
      </c>
      <c r="AC19" s="119">
        <v>93</v>
      </c>
      <c r="AD19" s="119">
        <v>93</v>
      </c>
      <c r="AE19" s="119">
        <v>93</v>
      </c>
      <c r="AF19" s="26" t="s">
        <v>292</v>
      </c>
      <c r="AG19" s="279"/>
      <c r="AH19" s="139"/>
      <c r="AI19" s="25" t="s">
        <v>47</v>
      </c>
      <c r="AJ19" s="25" t="s">
        <v>328</v>
      </c>
    </row>
    <row r="20" spans="1:36" s="5" customFormat="1" ht="39.6" x14ac:dyDescent="0.25">
      <c r="A20" s="275"/>
      <c r="B20" s="275"/>
      <c r="C20" s="275"/>
      <c r="D20" s="271"/>
      <c r="E20" s="268"/>
      <c r="F20" s="269"/>
      <c r="G20" s="269"/>
      <c r="H20" s="273"/>
      <c r="I20" s="268"/>
      <c r="J20" s="268"/>
      <c r="K20" s="268"/>
      <c r="L20" s="268"/>
      <c r="M20" s="157"/>
      <c r="N20" s="268"/>
      <c r="O20" s="277"/>
      <c r="P20" s="278"/>
      <c r="Q20" s="279"/>
      <c r="R20" s="226"/>
      <c r="S20" s="226"/>
      <c r="T20" s="226"/>
      <c r="U20" s="226"/>
      <c r="V20" s="206"/>
      <c r="W20" s="202"/>
      <c r="X20" s="204"/>
      <c r="Y20" s="137" t="s">
        <v>329</v>
      </c>
      <c r="Z20" s="135">
        <v>285</v>
      </c>
      <c r="AA20" s="119">
        <v>285</v>
      </c>
      <c r="AB20" s="119">
        <v>285</v>
      </c>
      <c r="AC20" s="119">
        <v>285</v>
      </c>
      <c r="AD20" s="119">
        <v>285</v>
      </c>
      <c r="AE20" s="119">
        <v>285</v>
      </c>
      <c r="AF20" s="26" t="s">
        <v>292</v>
      </c>
      <c r="AG20" s="279"/>
      <c r="AH20" s="139"/>
      <c r="AI20" s="25" t="s">
        <v>47</v>
      </c>
      <c r="AJ20" s="25" t="s">
        <v>328</v>
      </c>
    </row>
    <row r="21" spans="1:36" s="5" customFormat="1" ht="54.75" customHeight="1" x14ac:dyDescent="0.25">
      <c r="A21" s="275"/>
      <c r="B21" s="275"/>
      <c r="C21" s="275"/>
      <c r="D21" s="271"/>
      <c r="E21" s="268"/>
      <c r="F21" s="269"/>
      <c r="G21" s="269"/>
      <c r="H21" s="273"/>
      <c r="I21" s="268"/>
      <c r="J21" s="268"/>
      <c r="K21" s="268"/>
      <c r="L21" s="268"/>
      <c r="M21" s="157"/>
      <c r="N21" s="268"/>
      <c r="O21" s="277"/>
      <c r="P21" s="278"/>
      <c r="Q21" s="279"/>
      <c r="R21" s="226"/>
      <c r="S21" s="226"/>
      <c r="T21" s="226"/>
      <c r="U21" s="226"/>
      <c r="V21" s="206"/>
      <c r="W21" s="119" t="s">
        <v>69</v>
      </c>
      <c r="X21" s="137" t="s">
        <v>206</v>
      </c>
      <c r="Y21" s="137" t="s">
        <v>466</v>
      </c>
      <c r="Z21" s="119">
        <v>0</v>
      </c>
      <c r="AA21" s="119">
        <v>0</v>
      </c>
      <c r="AB21" s="119">
        <v>12</v>
      </c>
      <c r="AC21" s="119">
        <v>12</v>
      </c>
      <c r="AD21" s="119">
        <v>12</v>
      </c>
      <c r="AE21" s="119">
        <f>SUM(AA21:AD21)</f>
        <v>36</v>
      </c>
      <c r="AF21" s="28" t="s">
        <v>407</v>
      </c>
      <c r="AG21" s="279"/>
      <c r="AH21" s="139"/>
      <c r="AI21" s="25" t="s">
        <v>130</v>
      </c>
      <c r="AJ21" s="25" t="s">
        <v>379</v>
      </c>
    </row>
    <row r="22" spans="1:36" s="5" customFormat="1" ht="39.6" x14ac:dyDescent="0.25">
      <c r="A22" s="275"/>
      <c r="B22" s="275"/>
      <c r="C22" s="275"/>
      <c r="D22" s="271"/>
      <c r="E22" s="268"/>
      <c r="F22" s="269"/>
      <c r="G22" s="269"/>
      <c r="H22" s="273"/>
      <c r="I22" s="268"/>
      <c r="J22" s="268"/>
      <c r="K22" s="268"/>
      <c r="L22" s="268"/>
      <c r="M22" s="157"/>
      <c r="N22" s="268"/>
      <c r="O22" s="277"/>
      <c r="P22" s="278"/>
      <c r="Q22" s="279"/>
      <c r="R22" s="226"/>
      <c r="S22" s="226"/>
      <c r="T22" s="226"/>
      <c r="U22" s="226"/>
      <c r="V22" s="206"/>
      <c r="W22" s="201" t="s">
        <v>150</v>
      </c>
      <c r="X22" s="203" t="s">
        <v>224</v>
      </c>
      <c r="Y22" s="137" t="s">
        <v>222</v>
      </c>
      <c r="Z22" s="135">
        <v>15</v>
      </c>
      <c r="AA22" s="119">
        <v>17</v>
      </c>
      <c r="AB22" s="119">
        <v>19</v>
      </c>
      <c r="AC22" s="119">
        <v>20</v>
      </c>
      <c r="AD22" s="119">
        <v>20</v>
      </c>
      <c r="AE22" s="119">
        <v>20</v>
      </c>
      <c r="AF22" s="28" t="s">
        <v>407</v>
      </c>
      <c r="AG22" s="279"/>
      <c r="AH22" s="139"/>
      <c r="AI22" s="25" t="s">
        <v>130</v>
      </c>
      <c r="AJ22" s="25" t="s">
        <v>330</v>
      </c>
    </row>
    <row r="23" spans="1:36" s="5" customFormat="1" ht="39.6" x14ac:dyDescent="0.25">
      <c r="A23" s="275"/>
      <c r="B23" s="275"/>
      <c r="C23" s="275"/>
      <c r="D23" s="271"/>
      <c r="E23" s="268"/>
      <c r="F23" s="269"/>
      <c r="G23" s="269"/>
      <c r="H23" s="273"/>
      <c r="I23" s="268"/>
      <c r="J23" s="268"/>
      <c r="K23" s="268"/>
      <c r="L23" s="268"/>
      <c r="M23" s="157"/>
      <c r="N23" s="268"/>
      <c r="O23" s="277"/>
      <c r="P23" s="278"/>
      <c r="Q23" s="279"/>
      <c r="R23" s="226"/>
      <c r="S23" s="226"/>
      <c r="T23" s="226"/>
      <c r="U23" s="226"/>
      <c r="V23" s="206"/>
      <c r="W23" s="206"/>
      <c r="X23" s="205"/>
      <c r="Y23" s="137" t="s">
        <v>439</v>
      </c>
      <c r="Z23" s="119">
        <v>0</v>
      </c>
      <c r="AA23" s="119">
        <v>0</v>
      </c>
      <c r="AB23" s="119">
        <v>0</v>
      </c>
      <c r="AC23" s="119">
        <v>1</v>
      </c>
      <c r="AD23" s="119">
        <v>0</v>
      </c>
      <c r="AE23" s="119">
        <v>1</v>
      </c>
      <c r="AF23" s="28" t="s">
        <v>407</v>
      </c>
      <c r="AG23" s="279"/>
      <c r="AH23" s="139"/>
      <c r="AI23" s="25" t="s">
        <v>251</v>
      </c>
      <c r="AJ23" s="25" t="s">
        <v>331</v>
      </c>
    </row>
    <row r="24" spans="1:36" s="5" customFormat="1" ht="66" x14ac:dyDescent="0.25">
      <c r="A24" s="275"/>
      <c r="B24" s="275"/>
      <c r="C24" s="275"/>
      <c r="D24" s="271"/>
      <c r="E24" s="268"/>
      <c r="F24" s="269"/>
      <c r="G24" s="269"/>
      <c r="H24" s="273"/>
      <c r="I24" s="268"/>
      <c r="J24" s="268"/>
      <c r="K24" s="268"/>
      <c r="L24" s="268"/>
      <c r="M24" s="157"/>
      <c r="N24" s="268"/>
      <c r="O24" s="277"/>
      <c r="P24" s="278"/>
      <c r="Q24" s="279"/>
      <c r="R24" s="226"/>
      <c r="S24" s="226"/>
      <c r="T24" s="226"/>
      <c r="U24" s="226"/>
      <c r="V24" s="206"/>
      <c r="W24" s="206"/>
      <c r="X24" s="205"/>
      <c r="Y24" s="137" t="s">
        <v>332</v>
      </c>
      <c r="Z24" s="119">
        <v>0</v>
      </c>
      <c r="AA24" s="119">
        <v>0</v>
      </c>
      <c r="AB24" s="119">
        <v>1</v>
      </c>
      <c r="AC24" s="119">
        <v>2</v>
      </c>
      <c r="AD24" s="119">
        <v>0</v>
      </c>
      <c r="AE24" s="119">
        <v>3</v>
      </c>
      <c r="AF24" s="28" t="s">
        <v>407</v>
      </c>
      <c r="AG24" s="279"/>
      <c r="AH24" s="139"/>
      <c r="AI24" s="25" t="s">
        <v>255</v>
      </c>
      <c r="AJ24" s="25" t="s">
        <v>331</v>
      </c>
    </row>
    <row r="25" spans="1:36" s="4" customFormat="1" ht="48" customHeight="1" x14ac:dyDescent="0.25">
      <c r="A25" s="275"/>
      <c r="B25" s="275"/>
      <c r="C25" s="275"/>
      <c r="D25" s="271"/>
      <c r="E25" s="268"/>
      <c r="F25" s="269"/>
      <c r="G25" s="269"/>
      <c r="H25" s="273"/>
      <c r="I25" s="268"/>
      <c r="J25" s="268"/>
      <c r="K25" s="268"/>
      <c r="L25" s="268"/>
      <c r="M25" s="157"/>
      <c r="N25" s="268"/>
      <c r="O25" s="277"/>
      <c r="P25" s="278"/>
      <c r="Q25" s="279"/>
      <c r="R25" s="226"/>
      <c r="S25" s="226"/>
      <c r="T25" s="226"/>
      <c r="U25" s="226"/>
      <c r="V25" s="206"/>
      <c r="W25" s="119" t="s">
        <v>151</v>
      </c>
      <c r="X25" s="137" t="s">
        <v>153</v>
      </c>
      <c r="Y25" s="137" t="s">
        <v>259</v>
      </c>
      <c r="Z25" s="135">
        <v>15</v>
      </c>
      <c r="AA25" s="119">
        <f>+Z25+5</f>
        <v>20</v>
      </c>
      <c r="AB25" s="119">
        <f>+AA25+5</f>
        <v>25</v>
      </c>
      <c r="AC25" s="119">
        <f>+AB25+5</f>
        <v>30</v>
      </c>
      <c r="AD25" s="119">
        <f>+AC25+5</f>
        <v>35</v>
      </c>
      <c r="AE25" s="119">
        <f>+AD25</f>
        <v>35</v>
      </c>
      <c r="AF25" s="28" t="s">
        <v>407</v>
      </c>
      <c r="AG25" s="279"/>
      <c r="AH25" s="114" t="s">
        <v>285</v>
      </c>
      <c r="AI25" s="25" t="s">
        <v>47</v>
      </c>
      <c r="AJ25" s="25" t="s">
        <v>333</v>
      </c>
    </row>
    <row r="26" spans="1:36" s="5" customFormat="1" ht="52.8" x14ac:dyDescent="0.25">
      <c r="A26" s="275"/>
      <c r="B26" s="275"/>
      <c r="C26" s="275"/>
      <c r="D26" s="271"/>
      <c r="E26" s="268"/>
      <c r="F26" s="269"/>
      <c r="G26" s="269"/>
      <c r="H26" s="273"/>
      <c r="I26" s="268"/>
      <c r="J26" s="268"/>
      <c r="K26" s="268"/>
      <c r="L26" s="268"/>
      <c r="M26" s="157"/>
      <c r="N26" s="268"/>
      <c r="O26" s="277"/>
      <c r="P26" s="278"/>
      <c r="Q26" s="279"/>
      <c r="R26" s="226"/>
      <c r="S26" s="226"/>
      <c r="T26" s="226"/>
      <c r="U26" s="226"/>
      <c r="V26" s="206"/>
      <c r="W26" s="156" t="s">
        <v>202</v>
      </c>
      <c r="X26" s="280" t="s">
        <v>203</v>
      </c>
      <c r="Y26" s="136" t="s">
        <v>226</v>
      </c>
      <c r="Z26" s="135">
        <v>2</v>
      </c>
      <c r="AA26" s="135">
        <v>4</v>
      </c>
      <c r="AB26" s="135">
        <v>4</v>
      </c>
      <c r="AC26" s="135">
        <v>4</v>
      </c>
      <c r="AD26" s="135">
        <v>4</v>
      </c>
      <c r="AE26" s="135">
        <v>16</v>
      </c>
      <c r="AF26" s="99" t="s">
        <v>407</v>
      </c>
      <c r="AG26" s="279"/>
      <c r="AH26" s="139"/>
      <c r="AI26" s="25" t="s">
        <v>47</v>
      </c>
      <c r="AJ26" s="25" t="s">
        <v>247</v>
      </c>
    </row>
    <row r="27" spans="1:36" s="5" customFormat="1" ht="52.8" x14ac:dyDescent="0.25">
      <c r="A27" s="275"/>
      <c r="B27" s="275"/>
      <c r="C27" s="275"/>
      <c r="D27" s="271"/>
      <c r="E27" s="268"/>
      <c r="F27" s="269"/>
      <c r="G27" s="269"/>
      <c r="H27" s="273"/>
      <c r="I27" s="268"/>
      <c r="J27" s="268"/>
      <c r="K27" s="268"/>
      <c r="L27" s="268"/>
      <c r="M27" s="157"/>
      <c r="N27" s="268"/>
      <c r="O27" s="277"/>
      <c r="P27" s="278"/>
      <c r="Q27" s="279"/>
      <c r="R27" s="226"/>
      <c r="S27" s="226"/>
      <c r="T27" s="226"/>
      <c r="U27" s="226"/>
      <c r="V27" s="206"/>
      <c r="W27" s="157"/>
      <c r="X27" s="281"/>
      <c r="Y27" s="136" t="s">
        <v>411</v>
      </c>
      <c r="Z27" s="135">
        <v>0</v>
      </c>
      <c r="AA27" s="135">
        <v>2</v>
      </c>
      <c r="AB27" s="135">
        <v>3</v>
      </c>
      <c r="AC27" s="135">
        <v>4</v>
      </c>
      <c r="AD27" s="135">
        <v>5</v>
      </c>
      <c r="AE27" s="135">
        <v>5</v>
      </c>
      <c r="AF27" s="99" t="s">
        <v>407</v>
      </c>
      <c r="AG27" s="279"/>
      <c r="AH27" s="139"/>
      <c r="AI27" s="25" t="s">
        <v>47</v>
      </c>
      <c r="AJ27" s="25" t="s">
        <v>247</v>
      </c>
    </row>
    <row r="28" spans="1:36" s="5" customFormat="1" ht="39.6" x14ac:dyDescent="0.25">
      <c r="A28" s="275"/>
      <c r="B28" s="275"/>
      <c r="C28" s="275"/>
      <c r="D28" s="271"/>
      <c r="E28" s="268"/>
      <c r="F28" s="269"/>
      <c r="G28" s="269"/>
      <c r="H28" s="273"/>
      <c r="I28" s="268"/>
      <c r="J28" s="268"/>
      <c r="K28" s="268"/>
      <c r="L28" s="268"/>
      <c r="M28" s="157"/>
      <c r="N28" s="268"/>
      <c r="O28" s="277"/>
      <c r="P28" s="278"/>
      <c r="Q28" s="279"/>
      <c r="R28" s="226"/>
      <c r="S28" s="226"/>
      <c r="T28" s="226"/>
      <c r="U28" s="226"/>
      <c r="V28" s="206"/>
      <c r="W28" s="158"/>
      <c r="X28" s="288"/>
      <c r="Y28" s="136" t="s">
        <v>334</v>
      </c>
      <c r="Z28" s="135">
        <v>0</v>
      </c>
      <c r="AA28" s="100">
        <v>0</v>
      </c>
      <c r="AB28" s="100">
        <v>0</v>
      </c>
      <c r="AC28" s="100">
        <v>1</v>
      </c>
      <c r="AD28" s="100">
        <v>0</v>
      </c>
      <c r="AE28" s="100">
        <v>1</v>
      </c>
      <c r="AF28" s="99" t="s">
        <v>407</v>
      </c>
      <c r="AG28" s="279"/>
      <c r="AH28" s="139"/>
      <c r="AI28" s="25" t="s">
        <v>47</v>
      </c>
      <c r="AJ28" s="25" t="s">
        <v>335</v>
      </c>
    </row>
    <row r="29" spans="1:36" ht="39.6" x14ac:dyDescent="0.25">
      <c r="A29" s="276"/>
      <c r="B29" s="276"/>
      <c r="C29" s="276"/>
      <c r="D29" s="272"/>
      <c r="E29" s="268"/>
      <c r="F29" s="269"/>
      <c r="G29" s="269"/>
      <c r="H29" s="273"/>
      <c r="I29" s="268"/>
      <c r="J29" s="268"/>
      <c r="K29" s="268"/>
      <c r="L29" s="268"/>
      <c r="M29" s="158"/>
      <c r="N29" s="268"/>
      <c r="O29" s="277"/>
      <c r="P29" s="278"/>
      <c r="Q29" s="279"/>
      <c r="R29" s="226"/>
      <c r="S29" s="226"/>
      <c r="T29" s="226"/>
      <c r="U29" s="226"/>
      <c r="V29" s="202"/>
      <c r="W29" s="111" t="s">
        <v>243</v>
      </c>
      <c r="X29" s="137" t="s">
        <v>412</v>
      </c>
      <c r="Y29" s="137" t="s">
        <v>413</v>
      </c>
      <c r="Z29" s="89">
        <v>0</v>
      </c>
      <c r="AA29" s="89">
        <v>0</v>
      </c>
      <c r="AB29" s="89">
        <v>1</v>
      </c>
      <c r="AC29" s="89">
        <v>0</v>
      </c>
      <c r="AD29" s="89">
        <v>0</v>
      </c>
      <c r="AE29" s="89">
        <v>1</v>
      </c>
      <c r="AF29" s="32" t="s">
        <v>407</v>
      </c>
      <c r="AG29" s="279"/>
      <c r="AH29" s="140"/>
      <c r="AI29" s="25" t="s">
        <v>47</v>
      </c>
      <c r="AJ29" s="25" t="s">
        <v>336</v>
      </c>
    </row>
    <row r="30" spans="1:36" ht="39.6" customHeight="1" x14ac:dyDescent="0.25">
      <c r="A30" s="160" t="s">
        <v>102</v>
      </c>
      <c r="B30" s="160" t="s">
        <v>20</v>
      </c>
      <c r="C30" s="160" t="s">
        <v>18</v>
      </c>
      <c r="D30" s="179" t="s">
        <v>339</v>
      </c>
      <c r="E30" s="180">
        <v>3</v>
      </c>
      <c r="F30" s="159" t="s">
        <v>40</v>
      </c>
      <c r="G30" s="159" t="s">
        <v>46</v>
      </c>
      <c r="H30" s="195" t="s">
        <v>174</v>
      </c>
      <c r="I30" s="193">
        <v>0.2</v>
      </c>
      <c r="J30" s="193">
        <v>0.45</v>
      </c>
      <c r="K30" s="193">
        <v>0.7</v>
      </c>
      <c r="L30" s="193">
        <v>0.9</v>
      </c>
      <c r="M30" s="207">
        <v>0.9</v>
      </c>
      <c r="N30" s="194" t="s">
        <v>70</v>
      </c>
      <c r="O30" s="252" t="s">
        <v>340</v>
      </c>
      <c r="P30" s="159" t="s">
        <v>341</v>
      </c>
      <c r="Q30" s="195" t="s">
        <v>165</v>
      </c>
      <c r="R30" s="194">
        <v>49</v>
      </c>
      <c r="S30" s="194">
        <v>51</v>
      </c>
      <c r="T30" s="194">
        <v>17</v>
      </c>
      <c r="U30" s="194">
        <v>53</v>
      </c>
      <c r="V30" s="218">
        <v>55</v>
      </c>
      <c r="W30" s="105" t="s">
        <v>73</v>
      </c>
      <c r="X30" s="103" t="s">
        <v>41</v>
      </c>
      <c r="Y30" s="103" t="s">
        <v>112</v>
      </c>
      <c r="Z30" s="74">
        <v>48</v>
      </c>
      <c r="AA30" s="105">
        <v>48</v>
      </c>
      <c r="AB30" s="105">
        <f>+AA30+2</f>
        <v>50</v>
      </c>
      <c r="AC30" s="105">
        <f>+AB30+5</f>
        <v>55</v>
      </c>
      <c r="AD30" s="105">
        <f>+AC30+3</f>
        <v>58</v>
      </c>
      <c r="AE30" s="33">
        <f>+AD30</f>
        <v>58</v>
      </c>
      <c r="AF30" s="34" t="s">
        <v>407</v>
      </c>
      <c r="AG30" s="195" t="s">
        <v>126</v>
      </c>
      <c r="AH30" s="109"/>
      <c r="AI30" s="131" t="s">
        <v>48</v>
      </c>
      <c r="AJ30" s="131" t="s">
        <v>294</v>
      </c>
    </row>
    <row r="31" spans="1:36" ht="39.6" x14ac:dyDescent="0.25">
      <c r="A31" s="160"/>
      <c r="B31" s="160"/>
      <c r="C31" s="160"/>
      <c r="D31" s="179"/>
      <c r="E31" s="180"/>
      <c r="F31" s="159"/>
      <c r="G31" s="159"/>
      <c r="H31" s="195"/>
      <c r="I31" s="194"/>
      <c r="J31" s="194"/>
      <c r="K31" s="194"/>
      <c r="L31" s="194"/>
      <c r="M31" s="208"/>
      <c r="N31" s="194"/>
      <c r="O31" s="252"/>
      <c r="P31" s="159"/>
      <c r="Q31" s="195"/>
      <c r="R31" s="194"/>
      <c r="S31" s="194"/>
      <c r="T31" s="194"/>
      <c r="U31" s="194"/>
      <c r="V31" s="219"/>
      <c r="W31" s="105" t="s">
        <v>74</v>
      </c>
      <c r="X31" s="103" t="s">
        <v>383</v>
      </c>
      <c r="Y31" s="103" t="s">
        <v>297</v>
      </c>
      <c r="Z31" s="74">
        <v>15</v>
      </c>
      <c r="AA31" s="105">
        <v>15</v>
      </c>
      <c r="AB31" s="105">
        <f>+AA31+7</f>
        <v>22</v>
      </c>
      <c r="AC31" s="105">
        <f>+AB31+6</f>
        <v>28</v>
      </c>
      <c r="AD31" s="105">
        <f>+AC31+7</f>
        <v>35</v>
      </c>
      <c r="AE31" s="33">
        <v>35</v>
      </c>
      <c r="AF31" s="34" t="s">
        <v>407</v>
      </c>
      <c r="AG31" s="195"/>
      <c r="AH31" s="117"/>
      <c r="AI31" s="35" t="s">
        <v>48</v>
      </c>
      <c r="AJ31" s="131" t="s">
        <v>294</v>
      </c>
    </row>
    <row r="32" spans="1:36" ht="50.25" customHeight="1" x14ac:dyDescent="0.25">
      <c r="A32" s="160"/>
      <c r="B32" s="160"/>
      <c r="C32" s="160"/>
      <c r="D32" s="179"/>
      <c r="E32" s="180"/>
      <c r="F32" s="159"/>
      <c r="G32" s="159"/>
      <c r="H32" s="195"/>
      <c r="I32" s="194"/>
      <c r="J32" s="194"/>
      <c r="K32" s="194"/>
      <c r="L32" s="194"/>
      <c r="M32" s="208"/>
      <c r="N32" s="218" t="s">
        <v>71</v>
      </c>
      <c r="O32" s="181" t="s">
        <v>35</v>
      </c>
      <c r="P32" s="199" t="s">
        <v>42</v>
      </c>
      <c r="Q32" s="199" t="s">
        <v>342</v>
      </c>
      <c r="R32" s="218">
        <v>46</v>
      </c>
      <c r="S32" s="218">
        <v>55</v>
      </c>
      <c r="T32" s="218">
        <v>55</v>
      </c>
      <c r="U32" s="218">
        <v>72</v>
      </c>
      <c r="V32" s="218">
        <v>69</v>
      </c>
      <c r="W32" s="105" t="s">
        <v>75</v>
      </c>
      <c r="X32" s="103" t="s">
        <v>384</v>
      </c>
      <c r="Y32" s="103" t="s">
        <v>119</v>
      </c>
      <c r="Z32" s="74">
        <v>11</v>
      </c>
      <c r="AA32" s="105">
        <v>11</v>
      </c>
      <c r="AB32" s="105">
        <v>12</v>
      </c>
      <c r="AC32" s="105">
        <v>14</v>
      </c>
      <c r="AD32" s="105">
        <v>15</v>
      </c>
      <c r="AE32" s="33">
        <v>15</v>
      </c>
      <c r="AF32" s="34" t="s">
        <v>407</v>
      </c>
      <c r="AG32" s="195"/>
      <c r="AH32" s="117"/>
      <c r="AI32" s="131" t="s">
        <v>130</v>
      </c>
      <c r="AJ32" s="131" t="s">
        <v>294</v>
      </c>
    </row>
    <row r="33" spans="1:36" ht="78" customHeight="1" x14ac:dyDescent="0.25">
      <c r="A33" s="160"/>
      <c r="B33" s="160"/>
      <c r="C33" s="160"/>
      <c r="D33" s="179"/>
      <c r="E33" s="180"/>
      <c r="F33" s="159"/>
      <c r="G33" s="159"/>
      <c r="H33" s="195"/>
      <c r="I33" s="194"/>
      <c r="J33" s="194"/>
      <c r="K33" s="194"/>
      <c r="L33" s="194"/>
      <c r="M33" s="208"/>
      <c r="N33" s="222"/>
      <c r="O33" s="182"/>
      <c r="P33" s="223"/>
      <c r="Q33" s="223"/>
      <c r="R33" s="222"/>
      <c r="S33" s="222"/>
      <c r="T33" s="222"/>
      <c r="U33" s="222"/>
      <c r="V33" s="222"/>
      <c r="W33" s="105" t="s">
        <v>108</v>
      </c>
      <c r="X33" s="103" t="s">
        <v>103</v>
      </c>
      <c r="Y33" s="103" t="s">
        <v>461</v>
      </c>
      <c r="Z33" s="74">
        <v>20</v>
      </c>
      <c r="AA33" s="105">
        <v>31</v>
      </c>
      <c r="AB33" s="105">
        <v>43</v>
      </c>
      <c r="AC33" s="105">
        <f>+AB33+12</f>
        <v>55</v>
      </c>
      <c r="AD33" s="105">
        <f>+AC33+12</f>
        <v>67</v>
      </c>
      <c r="AE33" s="33">
        <f>+AD33</f>
        <v>67</v>
      </c>
      <c r="AF33" s="34" t="s">
        <v>407</v>
      </c>
      <c r="AG33" s="195"/>
      <c r="AH33" s="104" t="s">
        <v>275</v>
      </c>
      <c r="AI33" s="35" t="s">
        <v>50</v>
      </c>
      <c r="AJ33" s="131" t="s">
        <v>294</v>
      </c>
    </row>
    <row r="34" spans="1:36" ht="39.6" x14ac:dyDescent="0.25">
      <c r="A34" s="160"/>
      <c r="B34" s="160"/>
      <c r="C34" s="160"/>
      <c r="D34" s="179"/>
      <c r="E34" s="180"/>
      <c r="F34" s="159"/>
      <c r="G34" s="159"/>
      <c r="H34" s="195"/>
      <c r="I34" s="194"/>
      <c r="J34" s="194"/>
      <c r="K34" s="194"/>
      <c r="L34" s="194"/>
      <c r="M34" s="208"/>
      <c r="N34" s="222"/>
      <c r="O34" s="182"/>
      <c r="P34" s="223"/>
      <c r="Q34" s="223"/>
      <c r="R34" s="222"/>
      <c r="S34" s="222"/>
      <c r="T34" s="222"/>
      <c r="U34" s="222"/>
      <c r="V34" s="222"/>
      <c r="W34" s="105" t="s">
        <v>109</v>
      </c>
      <c r="X34" s="103" t="s">
        <v>133</v>
      </c>
      <c r="Y34" s="103" t="s">
        <v>183</v>
      </c>
      <c r="Z34" s="74">
        <v>0</v>
      </c>
      <c r="AA34" s="105">
        <v>1</v>
      </c>
      <c r="AB34" s="105">
        <v>3</v>
      </c>
      <c r="AC34" s="105">
        <v>3</v>
      </c>
      <c r="AD34" s="105">
        <v>2</v>
      </c>
      <c r="AE34" s="33">
        <f>+AA34+AB34+AC34+AD34</f>
        <v>9</v>
      </c>
      <c r="AF34" s="34" t="s">
        <v>407</v>
      </c>
      <c r="AG34" s="195"/>
      <c r="AH34" s="117"/>
      <c r="AI34" s="131" t="s">
        <v>51</v>
      </c>
      <c r="AJ34" s="131" t="s">
        <v>294</v>
      </c>
    </row>
    <row r="35" spans="1:36" ht="79.2" x14ac:dyDescent="0.25">
      <c r="A35" s="160"/>
      <c r="B35" s="160"/>
      <c r="C35" s="160"/>
      <c r="D35" s="179"/>
      <c r="E35" s="180"/>
      <c r="F35" s="159"/>
      <c r="G35" s="159"/>
      <c r="H35" s="195"/>
      <c r="I35" s="194"/>
      <c r="J35" s="194"/>
      <c r="K35" s="194"/>
      <c r="L35" s="194"/>
      <c r="M35" s="208"/>
      <c r="N35" s="222"/>
      <c r="O35" s="182"/>
      <c r="P35" s="223"/>
      <c r="Q35" s="223"/>
      <c r="R35" s="222"/>
      <c r="S35" s="222"/>
      <c r="T35" s="222"/>
      <c r="U35" s="222"/>
      <c r="V35" s="222"/>
      <c r="W35" s="105" t="s">
        <v>110</v>
      </c>
      <c r="X35" s="103" t="s">
        <v>104</v>
      </c>
      <c r="Y35" s="103" t="s">
        <v>414</v>
      </c>
      <c r="Z35" s="74">
        <v>4</v>
      </c>
      <c r="AA35" s="105">
        <v>10</v>
      </c>
      <c r="AB35" s="105">
        <v>15</v>
      </c>
      <c r="AC35" s="105">
        <v>25</v>
      </c>
      <c r="AD35" s="105">
        <v>30</v>
      </c>
      <c r="AE35" s="33">
        <v>30</v>
      </c>
      <c r="AF35" s="34" t="s">
        <v>407</v>
      </c>
      <c r="AG35" s="195"/>
      <c r="AH35" s="104" t="s">
        <v>273</v>
      </c>
      <c r="AI35" s="131" t="s">
        <v>47</v>
      </c>
      <c r="AJ35" s="131" t="s">
        <v>294</v>
      </c>
    </row>
    <row r="36" spans="1:36" s="5" customFormat="1" ht="39.6" x14ac:dyDescent="0.25">
      <c r="A36" s="160"/>
      <c r="B36" s="160"/>
      <c r="C36" s="160"/>
      <c r="D36" s="179"/>
      <c r="E36" s="180"/>
      <c r="F36" s="159"/>
      <c r="G36" s="159"/>
      <c r="H36" s="195"/>
      <c r="I36" s="194"/>
      <c r="J36" s="194"/>
      <c r="K36" s="194"/>
      <c r="L36" s="194"/>
      <c r="M36" s="208"/>
      <c r="N36" s="222"/>
      <c r="O36" s="182"/>
      <c r="P36" s="223"/>
      <c r="Q36" s="223"/>
      <c r="R36" s="222"/>
      <c r="S36" s="222"/>
      <c r="T36" s="222"/>
      <c r="U36" s="222"/>
      <c r="V36" s="222"/>
      <c r="W36" s="199" t="s">
        <v>343</v>
      </c>
      <c r="X36" s="181" t="s">
        <v>184</v>
      </c>
      <c r="Y36" s="103" t="s">
        <v>185</v>
      </c>
      <c r="Z36" s="105">
        <v>4</v>
      </c>
      <c r="AA36" s="105">
        <v>0</v>
      </c>
      <c r="AB36" s="105">
        <v>0</v>
      </c>
      <c r="AC36" s="105">
        <v>6</v>
      </c>
      <c r="AD36" s="105">
        <v>0</v>
      </c>
      <c r="AE36" s="33">
        <v>6</v>
      </c>
      <c r="AF36" s="34" t="s">
        <v>407</v>
      </c>
      <c r="AG36" s="195"/>
      <c r="AH36" s="117"/>
      <c r="AI36" s="131" t="s">
        <v>49</v>
      </c>
      <c r="AJ36" s="131" t="s">
        <v>344</v>
      </c>
    </row>
    <row r="37" spans="1:36" s="9" customFormat="1" ht="39.6" x14ac:dyDescent="0.25">
      <c r="A37" s="160"/>
      <c r="B37" s="160"/>
      <c r="C37" s="160"/>
      <c r="D37" s="179"/>
      <c r="E37" s="180"/>
      <c r="F37" s="159"/>
      <c r="G37" s="159"/>
      <c r="H37" s="195"/>
      <c r="I37" s="194"/>
      <c r="J37" s="194"/>
      <c r="K37" s="194"/>
      <c r="L37" s="194"/>
      <c r="M37" s="208"/>
      <c r="N37" s="222"/>
      <c r="O37" s="182"/>
      <c r="P37" s="223"/>
      <c r="Q37" s="223"/>
      <c r="R37" s="222"/>
      <c r="S37" s="222"/>
      <c r="T37" s="222"/>
      <c r="U37" s="222"/>
      <c r="V37" s="222"/>
      <c r="W37" s="200"/>
      <c r="X37" s="183"/>
      <c r="Y37" s="103" t="s">
        <v>264</v>
      </c>
      <c r="Z37" s="105">
        <v>0</v>
      </c>
      <c r="AA37" s="105">
        <v>0</v>
      </c>
      <c r="AB37" s="105">
        <v>0</v>
      </c>
      <c r="AC37" s="105">
        <v>1</v>
      </c>
      <c r="AD37" s="105">
        <v>0</v>
      </c>
      <c r="AE37" s="33">
        <v>1</v>
      </c>
      <c r="AF37" s="34" t="s">
        <v>407</v>
      </c>
      <c r="AG37" s="195"/>
      <c r="AH37" s="117"/>
      <c r="AI37" s="131" t="s">
        <v>49</v>
      </c>
      <c r="AJ37" s="131" t="s">
        <v>294</v>
      </c>
    </row>
    <row r="38" spans="1:36" s="9" customFormat="1" ht="63.75" customHeight="1" x14ac:dyDescent="0.25">
      <c r="A38" s="160"/>
      <c r="B38" s="160"/>
      <c r="C38" s="160"/>
      <c r="D38" s="179"/>
      <c r="E38" s="180"/>
      <c r="F38" s="159"/>
      <c r="G38" s="159"/>
      <c r="H38" s="195"/>
      <c r="I38" s="194"/>
      <c r="J38" s="194"/>
      <c r="K38" s="194"/>
      <c r="L38" s="194"/>
      <c r="M38" s="208"/>
      <c r="N38" s="219"/>
      <c r="O38" s="183"/>
      <c r="P38" s="200"/>
      <c r="Q38" s="200"/>
      <c r="R38" s="219"/>
      <c r="S38" s="219"/>
      <c r="T38" s="219"/>
      <c r="U38" s="219"/>
      <c r="V38" s="219"/>
      <c r="W38" s="110" t="s">
        <v>291</v>
      </c>
      <c r="X38" s="103" t="s">
        <v>415</v>
      </c>
      <c r="Y38" s="103" t="s">
        <v>416</v>
      </c>
      <c r="Z38" s="105">
        <v>14</v>
      </c>
      <c r="AA38" s="105">
        <v>14</v>
      </c>
      <c r="AB38" s="105">
        <v>14</v>
      </c>
      <c r="AC38" s="105">
        <v>14</v>
      </c>
      <c r="AD38" s="105">
        <v>14</v>
      </c>
      <c r="AE38" s="33">
        <v>14</v>
      </c>
      <c r="AF38" s="90" t="s">
        <v>292</v>
      </c>
      <c r="AG38" s="195"/>
      <c r="AH38" s="117"/>
      <c r="AI38" s="131" t="s">
        <v>47</v>
      </c>
      <c r="AJ38" s="131" t="s">
        <v>294</v>
      </c>
    </row>
    <row r="39" spans="1:36" ht="53.4" customHeight="1" x14ac:dyDescent="0.25">
      <c r="A39" s="160"/>
      <c r="B39" s="160"/>
      <c r="C39" s="160"/>
      <c r="D39" s="179"/>
      <c r="E39" s="180"/>
      <c r="F39" s="159"/>
      <c r="G39" s="159"/>
      <c r="H39" s="195"/>
      <c r="I39" s="194"/>
      <c r="J39" s="194"/>
      <c r="K39" s="194"/>
      <c r="L39" s="194"/>
      <c r="M39" s="208"/>
      <c r="N39" s="218" t="s">
        <v>72</v>
      </c>
      <c r="O39" s="257" t="s">
        <v>201</v>
      </c>
      <c r="P39" s="181" t="s">
        <v>345</v>
      </c>
      <c r="Q39" s="199" t="s">
        <v>166</v>
      </c>
      <c r="R39" s="207">
        <v>0.2</v>
      </c>
      <c r="S39" s="207">
        <v>0.45</v>
      </c>
      <c r="T39" s="207">
        <v>0.7</v>
      </c>
      <c r="U39" s="207">
        <v>0.9</v>
      </c>
      <c r="V39" s="207">
        <v>0.9</v>
      </c>
      <c r="W39" s="106" t="s">
        <v>76</v>
      </c>
      <c r="X39" s="103" t="s">
        <v>465</v>
      </c>
      <c r="Y39" s="103" t="s">
        <v>406</v>
      </c>
      <c r="Z39" s="86">
        <v>0</v>
      </c>
      <c r="AA39" s="87">
        <v>0</v>
      </c>
      <c r="AB39" s="36">
        <v>1</v>
      </c>
      <c r="AC39" s="36">
        <v>2</v>
      </c>
      <c r="AD39" s="36">
        <v>2</v>
      </c>
      <c r="AE39" s="88">
        <f>+AB39+AC39+AD39</f>
        <v>5</v>
      </c>
      <c r="AF39" s="37" t="s">
        <v>407</v>
      </c>
      <c r="AG39" s="195"/>
      <c r="AH39" s="104" t="s">
        <v>274</v>
      </c>
      <c r="AI39" s="131" t="s">
        <v>51</v>
      </c>
      <c r="AJ39" s="131" t="s">
        <v>294</v>
      </c>
    </row>
    <row r="40" spans="1:36" ht="39.6" x14ac:dyDescent="0.25">
      <c r="A40" s="160"/>
      <c r="B40" s="160"/>
      <c r="C40" s="160"/>
      <c r="D40" s="179"/>
      <c r="E40" s="180"/>
      <c r="F40" s="159"/>
      <c r="G40" s="159"/>
      <c r="H40" s="195"/>
      <c r="I40" s="194"/>
      <c r="J40" s="194"/>
      <c r="K40" s="194"/>
      <c r="L40" s="194"/>
      <c r="M40" s="208"/>
      <c r="N40" s="222"/>
      <c r="O40" s="258"/>
      <c r="P40" s="182"/>
      <c r="Q40" s="223"/>
      <c r="R40" s="208"/>
      <c r="S40" s="208"/>
      <c r="T40" s="208"/>
      <c r="U40" s="208"/>
      <c r="V40" s="208"/>
      <c r="W40" s="106" t="s">
        <v>106</v>
      </c>
      <c r="X40" s="103" t="s">
        <v>417</v>
      </c>
      <c r="Y40" s="103" t="s">
        <v>346</v>
      </c>
      <c r="Z40" s="74">
        <v>0</v>
      </c>
      <c r="AA40" s="105">
        <v>0</v>
      </c>
      <c r="AB40" s="105">
        <v>0</v>
      </c>
      <c r="AC40" s="105">
        <v>1</v>
      </c>
      <c r="AD40" s="105">
        <v>0</v>
      </c>
      <c r="AE40" s="33">
        <v>1</v>
      </c>
      <c r="AF40" s="34" t="s">
        <v>407</v>
      </c>
      <c r="AG40" s="195"/>
      <c r="AH40" s="117"/>
      <c r="AI40" s="131" t="s">
        <v>51</v>
      </c>
      <c r="AJ40" s="131" t="s">
        <v>347</v>
      </c>
    </row>
    <row r="41" spans="1:36" ht="73.2" customHeight="1" x14ac:dyDescent="0.25">
      <c r="A41" s="160"/>
      <c r="B41" s="160"/>
      <c r="C41" s="160"/>
      <c r="D41" s="179"/>
      <c r="E41" s="180"/>
      <c r="F41" s="159"/>
      <c r="G41" s="159"/>
      <c r="H41" s="195"/>
      <c r="I41" s="194"/>
      <c r="J41" s="194"/>
      <c r="K41" s="194"/>
      <c r="L41" s="194"/>
      <c r="M41" s="208"/>
      <c r="N41" s="222"/>
      <c r="O41" s="258"/>
      <c r="P41" s="182"/>
      <c r="Q41" s="223"/>
      <c r="R41" s="208"/>
      <c r="S41" s="208"/>
      <c r="T41" s="208"/>
      <c r="U41" s="208"/>
      <c r="V41" s="208"/>
      <c r="W41" s="106" t="s">
        <v>107</v>
      </c>
      <c r="X41" s="103" t="s">
        <v>348</v>
      </c>
      <c r="Y41" s="103" t="s">
        <v>462</v>
      </c>
      <c r="Z41" s="74">
        <v>220</v>
      </c>
      <c r="AA41" s="105">
        <v>220</v>
      </c>
      <c r="AB41" s="105">
        <v>240</v>
      </c>
      <c r="AC41" s="105">
        <v>260</v>
      </c>
      <c r="AD41" s="105">
        <v>280</v>
      </c>
      <c r="AE41" s="33">
        <f>SUM(AA41:AD41)</f>
        <v>1000</v>
      </c>
      <c r="AF41" s="34" t="s">
        <v>407</v>
      </c>
      <c r="AG41" s="195"/>
      <c r="AH41" s="104" t="s">
        <v>274</v>
      </c>
      <c r="AI41" s="131" t="s">
        <v>51</v>
      </c>
      <c r="AJ41" s="131" t="s">
        <v>349</v>
      </c>
    </row>
    <row r="42" spans="1:36" ht="71.400000000000006" customHeight="1" x14ac:dyDescent="0.25">
      <c r="A42" s="167" t="s">
        <v>101</v>
      </c>
      <c r="B42" s="167" t="s">
        <v>21</v>
      </c>
      <c r="C42" s="167" t="s">
        <v>22</v>
      </c>
      <c r="D42" s="164" t="s">
        <v>23</v>
      </c>
      <c r="E42" s="161">
        <v>4</v>
      </c>
      <c r="F42" s="196" t="s">
        <v>300</v>
      </c>
      <c r="G42" s="196" t="s">
        <v>33</v>
      </c>
      <c r="H42" s="209" t="s">
        <v>176</v>
      </c>
      <c r="I42" s="215">
        <v>0.4</v>
      </c>
      <c r="J42" s="215">
        <v>0.6</v>
      </c>
      <c r="K42" s="215">
        <v>0.8</v>
      </c>
      <c r="L42" s="215">
        <v>0.9</v>
      </c>
      <c r="M42" s="215">
        <v>0.9</v>
      </c>
      <c r="N42" s="231" t="s">
        <v>77</v>
      </c>
      <c r="O42" s="248" t="s">
        <v>44</v>
      </c>
      <c r="P42" s="196" t="s">
        <v>123</v>
      </c>
      <c r="Q42" s="209" t="s">
        <v>167</v>
      </c>
      <c r="R42" s="215">
        <v>0.2</v>
      </c>
      <c r="S42" s="215">
        <v>0.5</v>
      </c>
      <c r="T42" s="215">
        <v>0.8</v>
      </c>
      <c r="U42" s="215">
        <v>1</v>
      </c>
      <c r="V42" s="215">
        <v>1</v>
      </c>
      <c r="W42" s="132" t="s">
        <v>78</v>
      </c>
      <c r="X42" s="38" t="s">
        <v>186</v>
      </c>
      <c r="Y42" s="141" t="s">
        <v>187</v>
      </c>
      <c r="Z42" s="75">
        <v>157</v>
      </c>
      <c r="AA42" s="39">
        <f>157+15</f>
        <v>172</v>
      </c>
      <c r="AB42" s="39">
        <f>172+31</f>
        <v>203</v>
      </c>
      <c r="AC42" s="39">
        <f>172+31</f>
        <v>203</v>
      </c>
      <c r="AD42" s="39">
        <f>172+31</f>
        <v>203</v>
      </c>
      <c r="AE42" s="40">
        <v>203</v>
      </c>
      <c r="AF42" s="41" t="s">
        <v>407</v>
      </c>
      <c r="AG42" s="209" t="s">
        <v>306</v>
      </c>
      <c r="AH42" s="196" t="s">
        <v>277</v>
      </c>
      <c r="AI42" s="42" t="s">
        <v>47</v>
      </c>
      <c r="AJ42" s="42" t="s">
        <v>350</v>
      </c>
    </row>
    <row r="43" spans="1:36" ht="39.6" x14ac:dyDescent="0.25">
      <c r="A43" s="168"/>
      <c r="B43" s="168"/>
      <c r="C43" s="168"/>
      <c r="D43" s="165"/>
      <c r="E43" s="162"/>
      <c r="F43" s="198"/>
      <c r="G43" s="198"/>
      <c r="H43" s="210"/>
      <c r="I43" s="216"/>
      <c r="J43" s="216"/>
      <c r="K43" s="216"/>
      <c r="L43" s="216"/>
      <c r="M43" s="216"/>
      <c r="N43" s="232"/>
      <c r="O43" s="249"/>
      <c r="P43" s="198"/>
      <c r="Q43" s="210"/>
      <c r="R43" s="216"/>
      <c r="S43" s="216"/>
      <c r="T43" s="216"/>
      <c r="U43" s="216"/>
      <c r="V43" s="216"/>
      <c r="W43" s="142" t="s">
        <v>79</v>
      </c>
      <c r="X43" s="38" t="s">
        <v>385</v>
      </c>
      <c r="Y43" s="141" t="s">
        <v>418</v>
      </c>
      <c r="Z43" s="75">
        <v>700</v>
      </c>
      <c r="AA43" s="142">
        <v>771</v>
      </c>
      <c r="AB43" s="142">
        <v>842</v>
      </c>
      <c r="AC43" s="142">
        <v>926</v>
      </c>
      <c r="AD43" s="142">
        <v>1018</v>
      </c>
      <c r="AE43" s="43">
        <v>1018</v>
      </c>
      <c r="AF43" s="41" t="s">
        <v>407</v>
      </c>
      <c r="AG43" s="210"/>
      <c r="AH43" s="198"/>
      <c r="AI43" s="42" t="s">
        <v>49</v>
      </c>
      <c r="AJ43" s="42" t="s">
        <v>350</v>
      </c>
    </row>
    <row r="44" spans="1:36" ht="49.95" customHeight="1" x14ac:dyDescent="0.25">
      <c r="A44" s="168"/>
      <c r="B44" s="168"/>
      <c r="C44" s="168"/>
      <c r="D44" s="165"/>
      <c r="E44" s="162"/>
      <c r="F44" s="198"/>
      <c r="G44" s="198"/>
      <c r="H44" s="210"/>
      <c r="I44" s="216"/>
      <c r="J44" s="216"/>
      <c r="K44" s="216"/>
      <c r="L44" s="216"/>
      <c r="M44" s="216"/>
      <c r="N44" s="232"/>
      <c r="O44" s="249"/>
      <c r="P44" s="198"/>
      <c r="Q44" s="210"/>
      <c r="R44" s="216"/>
      <c r="S44" s="216"/>
      <c r="T44" s="216"/>
      <c r="U44" s="216"/>
      <c r="V44" s="216"/>
      <c r="W44" s="142" t="s">
        <v>80</v>
      </c>
      <c r="X44" s="44" t="s">
        <v>105</v>
      </c>
      <c r="Y44" s="141" t="s">
        <v>113</v>
      </c>
      <c r="Z44" s="75">
        <v>3086</v>
      </c>
      <c r="AA44" s="39">
        <f>+Z44+222</f>
        <v>3308</v>
      </c>
      <c r="AB44" s="39">
        <f t="shared" ref="AB44:AD44" si="2">+AA44+222</f>
        <v>3530</v>
      </c>
      <c r="AC44" s="39">
        <f t="shared" si="2"/>
        <v>3752</v>
      </c>
      <c r="AD44" s="39">
        <f t="shared" si="2"/>
        <v>3974</v>
      </c>
      <c r="AE44" s="43">
        <v>3371</v>
      </c>
      <c r="AF44" s="41" t="s">
        <v>407</v>
      </c>
      <c r="AG44" s="210"/>
      <c r="AH44" s="115"/>
      <c r="AI44" s="45" t="s">
        <v>48</v>
      </c>
      <c r="AJ44" s="42" t="s">
        <v>350</v>
      </c>
    </row>
    <row r="45" spans="1:36" ht="131.25" customHeight="1" x14ac:dyDescent="0.25">
      <c r="A45" s="168"/>
      <c r="B45" s="168"/>
      <c r="C45" s="168"/>
      <c r="D45" s="165"/>
      <c r="E45" s="162"/>
      <c r="F45" s="198"/>
      <c r="G45" s="198"/>
      <c r="H45" s="210"/>
      <c r="I45" s="216"/>
      <c r="J45" s="216"/>
      <c r="K45" s="216"/>
      <c r="L45" s="216"/>
      <c r="M45" s="216"/>
      <c r="N45" s="232"/>
      <c r="O45" s="249"/>
      <c r="P45" s="198"/>
      <c r="Q45" s="210"/>
      <c r="R45" s="216"/>
      <c r="S45" s="216"/>
      <c r="T45" s="216"/>
      <c r="U45" s="216"/>
      <c r="V45" s="216"/>
      <c r="W45" s="142" t="s">
        <v>81</v>
      </c>
      <c r="X45" s="38" t="s">
        <v>386</v>
      </c>
      <c r="Y45" s="141" t="s">
        <v>390</v>
      </c>
      <c r="Z45" s="75">
        <v>5</v>
      </c>
      <c r="AA45" s="39">
        <f>+Z45+3</f>
        <v>8</v>
      </c>
      <c r="AB45" s="39">
        <f t="shared" ref="AB45:AD45" si="3">+AA45+3</f>
        <v>11</v>
      </c>
      <c r="AC45" s="39">
        <f t="shared" si="3"/>
        <v>14</v>
      </c>
      <c r="AD45" s="39">
        <f t="shared" si="3"/>
        <v>17</v>
      </c>
      <c r="AE45" s="46">
        <v>17</v>
      </c>
      <c r="AF45" s="47" t="s">
        <v>407</v>
      </c>
      <c r="AG45" s="210"/>
      <c r="AH45" s="115"/>
      <c r="AI45" s="42" t="s">
        <v>48</v>
      </c>
      <c r="AJ45" s="42" t="s">
        <v>350</v>
      </c>
    </row>
    <row r="46" spans="1:36" s="5" customFormat="1" ht="52.8" x14ac:dyDescent="0.25">
      <c r="A46" s="168"/>
      <c r="B46" s="168"/>
      <c r="C46" s="168"/>
      <c r="D46" s="165"/>
      <c r="E46" s="163"/>
      <c r="F46" s="197"/>
      <c r="G46" s="197"/>
      <c r="H46" s="211"/>
      <c r="I46" s="217"/>
      <c r="J46" s="217"/>
      <c r="K46" s="217"/>
      <c r="L46" s="217"/>
      <c r="M46" s="217"/>
      <c r="N46" s="233"/>
      <c r="O46" s="250"/>
      <c r="P46" s="197"/>
      <c r="Q46" s="211"/>
      <c r="R46" s="217"/>
      <c r="S46" s="217"/>
      <c r="T46" s="217"/>
      <c r="U46" s="217"/>
      <c r="V46" s="217"/>
      <c r="W46" s="142" t="s">
        <v>188</v>
      </c>
      <c r="X46" s="141" t="s">
        <v>298</v>
      </c>
      <c r="Y46" s="141" t="s">
        <v>351</v>
      </c>
      <c r="Z46" s="142">
        <v>0</v>
      </c>
      <c r="AA46" s="39">
        <v>0</v>
      </c>
      <c r="AB46" s="39">
        <v>1</v>
      </c>
      <c r="AC46" s="39">
        <v>1</v>
      </c>
      <c r="AD46" s="39">
        <v>0</v>
      </c>
      <c r="AE46" s="46">
        <v>2</v>
      </c>
      <c r="AF46" s="47" t="s">
        <v>407</v>
      </c>
      <c r="AG46" s="210"/>
      <c r="AH46" s="115"/>
      <c r="AI46" s="42" t="s">
        <v>47</v>
      </c>
      <c r="AJ46" s="42" t="s">
        <v>352</v>
      </c>
    </row>
    <row r="47" spans="1:36" ht="39.6" x14ac:dyDescent="0.25">
      <c r="A47" s="168"/>
      <c r="B47" s="168"/>
      <c r="C47" s="168"/>
      <c r="D47" s="165"/>
      <c r="E47" s="161">
        <v>5</v>
      </c>
      <c r="F47" s="196" t="s">
        <v>155</v>
      </c>
      <c r="G47" s="196" t="s">
        <v>175</v>
      </c>
      <c r="H47" s="209" t="s">
        <v>353</v>
      </c>
      <c r="I47" s="231">
        <v>67</v>
      </c>
      <c r="J47" s="231">
        <v>73</v>
      </c>
      <c r="K47" s="231">
        <v>79</v>
      </c>
      <c r="L47" s="231">
        <v>84</v>
      </c>
      <c r="M47" s="231">
        <v>303</v>
      </c>
      <c r="N47" s="231" t="s">
        <v>154</v>
      </c>
      <c r="O47" s="248" t="s">
        <v>302</v>
      </c>
      <c r="P47" s="196" t="s">
        <v>303</v>
      </c>
      <c r="Q47" s="209" t="s">
        <v>168</v>
      </c>
      <c r="R47" s="231">
        <v>67</v>
      </c>
      <c r="S47" s="231">
        <v>73</v>
      </c>
      <c r="T47" s="231">
        <v>79</v>
      </c>
      <c r="U47" s="231">
        <v>84</v>
      </c>
      <c r="V47" s="231">
        <v>303</v>
      </c>
      <c r="W47" s="142" t="s">
        <v>293</v>
      </c>
      <c r="X47" s="141" t="s">
        <v>189</v>
      </c>
      <c r="Y47" s="141" t="s">
        <v>190</v>
      </c>
      <c r="Z47" s="75">
        <v>55</v>
      </c>
      <c r="AA47" s="39">
        <v>58</v>
      </c>
      <c r="AB47" s="39">
        <v>61</v>
      </c>
      <c r="AC47" s="39">
        <v>65</v>
      </c>
      <c r="AD47" s="39">
        <v>68</v>
      </c>
      <c r="AE47" s="39">
        <v>252</v>
      </c>
      <c r="AF47" s="41" t="s">
        <v>407</v>
      </c>
      <c r="AG47" s="210"/>
      <c r="AH47" s="115"/>
      <c r="AI47" s="42" t="s">
        <v>47</v>
      </c>
      <c r="AJ47" s="42" t="s">
        <v>120</v>
      </c>
    </row>
    <row r="48" spans="1:36" s="4" customFormat="1" ht="49.95" customHeight="1" x14ac:dyDescent="0.25">
      <c r="A48" s="168"/>
      <c r="B48" s="168"/>
      <c r="C48" s="168"/>
      <c r="D48" s="165"/>
      <c r="E48" s="162"/>
      <c r="F48" s="198"/>
      <c r="G48" s="198"/>
      <c r="H48" s="210"/>
      <c r="I48" s="232"/>
      <c r="J48" s="232"/>
      <c r="K48" s="232"/>
      <c r="L48" s="232"/>
      <c r="M48" s="232"/>
      <c r="N48" s="232"/>
      <c r="O48" s="249"/>
      <c r="P48" s="198"/>
      <c r="Q48" s="210"/>
      <c r="R48" s="232"/>
      <c r="S48" s="232"/>
      <c r="T48" s="232"/>
      <c r="U48" s="232"/>
      <c r="V48" s="232"/>
      <c r="W48" s="142" t="s">
        <v>131</v>
      </c>
      <c r="X48" s="107" t="s">
        <v>420</v>
      </c>
      <c r="Y48" s="141" t="s">
        <v>419</v>
      </c>
      <c r="Z48" s="75">
        <v>8</v>
      </c>
      <c r="AA48" s="142">
        <v>8</v>
      </c>
      <c r="AB48" s="142">
        <v>10</v>
      </c>
      <c r="AC48" s="142">
        <v>12</v>
      </c>
      <c r="AD48" s="142">
        <v>14</v>
      </c>
      <c r="AE48" s="142">
        <v>44</v>
      </c>
      <c r="AF48" s="41" t="s">
        <v>407</v>
      </c>
      <c r="AG48" s="210"/>
      <c r="AH48" s="115"/>
      <c r="AI48" s="42" t="s">
        <v>47</v>
      </c>
      <c r="AJ48" s="42" t="s">
        <v>120</v>
      </c>
    </row>
    <row r="49" spans="1:36" s="5" customFormat="1" ht="73.95" customHeight="1" x14ac:dyDescent="0.25">
      <c r="A49" s="168"/>
      <c r="B49" s="168"/>
      <c r="C49" s="168"/>
      <c r="D49" s="165"/>
      <c r="E49" s="163"/>
      <c r="F49" s="197"/>
      <c r="G49" s="197"/>
      <c r="H49" s="211"/>
      <c r="I49" s="233"/>
      <c r="J49" s="233"/>
      <c r="K49" s="233"/>
      <c r="L49" s="233"/>
      <c r="M49" s="233"/>
      <c r="N49" s="233"/>
      <c r="O49" s="250"/>
      <c r="P49" s="197"/>
      <c r="Q49" s="211"/>
      <c r="R49" s="233"/>
      <c r="S49" s="233"/>
      <c r="T49" s="233"/>
      <c r="U49" s="233"/>
      <c r="V49" s="233"/>
      <c r="W49" s="142" t="s">
        <v>132</v>
      </c>
      <c r="X49" s="107" t="s">
        <v>192</v>
      </c>
      <c r="Y49" s="141" t="s">
        <v>191</v>
      </c>
      <c r="Z49" s="142">
        <v>0</v>
      </c>
      <c r="AA49" s="39">
        <v>1</v>
      </c>
      <c r="AB49" s="39">
        <v>2</v>
      </c>
      <c r="AC49" s="39">
        <v>2</v>
      </c>
      <c r="AD49" s="39">
        <v>2</v>
      </c>
      <c r="AE49" s="46">
        <v>7</v>
      </c>
      <c r="AF49" s="41" t="s">
        <v>407</v>
      </c>
      <c r="AG49" s="211"/>
      <c r="AH49" s="115"/>
      <c r="AI49" s="42" t="s">
        <v>47</v>
      </c>
      <c r="AJ49" s="42" t="s">
        <v>120</v>
      </c>
    </row>
    <row r="50" spans="1:36" ht="39.6" x14ac:dyDescent="0.25">
      <c r="A50" s="168"/>
      <c r="B50" s="168"/>
      <c r="C50" s="168"/>
      <c r="D50" s="165"/>
      <c r="E50" s="161">
        <v>6</v>
      </c>
      <c r="F50" s="196" t="s">
        <v>24</v>
      </c>
      <c r="G50" s="196" t="s">
        <v>354</v>
      </c>
      <c r="H50" s="209" t="s">
        <v>177</v>
      </c>
      <c r="I50" s="215">
        <v>0.2</v>
      </c>
      <c r="J50" s="215">
        <v>0.45</v>
      </c>
      <c r="K50" s="215">
        <v>0.7</v>
      </c>
      <c r="L50" s="215">
        <v>0.95</v>
      </c>
      <c r="M50" s="215">
        <v>0.95</v>
      </c>
      <c r="N50" s="231" t="s">
        <v>82</v>
      </c>
      <c r="O50" s="248" t="s">
        <v>355</v>
      </c>
      <c r="P50" s="196" t="s">
        <v>52</v>
      </c>
      <c r="Q50" s="209" t="s">
        <v>169</v>
      </c>
      <c r="R50" s="215">
        <v>0.15</v>
      </c>
      <c r="S50" s="215">
        <v>0.4</v>
      </c>
      <c r="T50" s="215">
        <v>0.7</v>
      </c>
      <c r="U50" s="215">
        <v>0.9</v>
      </c>
      <c r="V50" s="215">
        <v>0.9</v>
      </c>
      <c r="W50" s="296" t="s">
        <v>84</v>
      </c>
      <c r="X50" s="295" t="s">
        <v>356</v>
      </c>
      <c r="Y50" s="141" t="s">
        <v>391</v>
      </c>
      <c r="Z50" s="75">
        <v>24</v>
      </c>
      <c r="AA50" s="48">
        <f>+Z50+2</f>
        <v>26</v>
      </c>
      <c r="AB50" s="48">
        <f>+AA50+2</f>
        <v>28</v>
      </c>
      <c r="AC50" s="48">
        <f>+AB50+2</f>
        <v>30</v>
      </c>
      <c r="AD50" s="48">
        <f>+AC50+2</f>
        <v>32</v>
      </c>
      <c r="AE50" s="39">
        <f>+AD50</f>
        <v>32</v>
      </c>
      <c r="AF50" s="41" t="s">
        <v>407</v>
      </c>
      <c r="AG50" s="259" t="s">
        <v>128</v>
      </c>
      <c r="AH50" s="196" t="s">
        <v>271</v>
      </c>
      <c r="AI50" s="42" t="s">
        <v>47</v>
      </c>
      <c r="AJ50" s="42" t="s">
        <v>121</v>
      </c>
    </row>
    <row r="51" spans="1:36" ht="39.6" customHeight="1" x14ac:dyDescent="0.25">
      <c r="A51" s="168"/>
      <c r="B51" s="168"/>
      <c r="C51" s="168"/>
      <c r="D51" s="165"/>
      <c r="E51" s="162"/>
      <c r="F51" s="198"/>
      <c r="G51" s="198"/>
      <c r="H51" s="210"/>
      <c r="I51" s="216"/>
      <c r="J51" s="216"/>
      <c r="K51" s="216"/>
      <c r="L51" s="216"/>
      <c r="M51" s="216"/>
      <c r="N51" s="232"/>
      <c r="O51" s="249"/>
      <c r="P51" s="198"/>
      <c r="Q51" s="210"/>
      <c r="R51" s="216"/>
      <c r="S51" s="216"/>
      <c r="T51" s="216"/>
      <c r="U51" s="216"/>
      <c r="V51" s="216"/>
      <c r="W51" s="296"/>
      <c r="X51" s="295"/>
      <c r="Y51" s="141" t="s">
        <v>392</v>
      </c>
      <c r="Z51" s="75">
        <v>147</v>
      </c>
      <c r="AA51" s="48">
        <f>Z51+6</f>
        <v>153</v>
      </c>
      <c r="AB51" s="48">
        <f>+AA51+6</f>
        <v>159</v>
      </c>
      <c r="AC51" s="48">
        <f>+AB51+6</f>
        <v>165</v>
      </c>
      <c r="AD51" s="48">
        <f>+AC51+6</f>
        <v>171</v>
      </c>
      <c r="AE51" s="39">
        <f>+AD51</f>
        <v>171</v>
      </c>
      <c r="AF51" s="41" t="s">
        <v>407</v>
      </c>
      <c r="AG51" s="259"/>
      <c r="AH51" s="197"/>
      <c r="AI51" s="42" t="s">
        <v>47</v>
      </c>
      <c r="AJ51" s="42" t="s">
        <v>121</v>
      </c>
    </row>
    <row r="52" spans="1:36" ht="49.95" customHeight="1" x14ac:dyDescent="0.25">
      <c r="A52" s="168"/>
      <c r="B52" s="168"/>
      <c r="C52" s="168"/>
      <c r="D52" s="165"/>
      <c r="E52" s="162"/>
      <c r="F52" s="198"/>
      <c r="G52" s="198"/>
      <c r="H52" s="210"/>
      <c r="I52" s="216"/>
      <c r="J52" s="216"/>
      <c r="K52" s="216"/>
      <c r="L52" s="216"/>
      <c r="M52" s="216"/>
      <c r="N52" s="232"/>
      <c r="O52" s="249"/>
      <c r="P52" s="198"/>
      <c r="Q52" s="210"/>
      <c r="R52" s="216"/>
      <c r="S52" s="216"/>
      <c r="T52" s="216"/>
      <c r="U52" s="216"/>
      <c r="V52" s="216"/>
      <c r="W52" s="296"/>
      <c r="X52" s="295"/>
      <c r="Y52" s="295" t="s">
        <v>405</v>
      </c>
      <c r="Z52" s="76" t="s">
        <v>227</v>
      </c>
      <c r="AA52" s="48">
        <f>521+50</f>
        <v>571</v>
      </c>
      <c r="AB52" s="48">
        <f>+AA52+50</f>
        <v>621</v>
      </c>
      <c r="AC52" s="48">
        <f>+AB52+50</f>
        <v>671</v>
      </c>
      <c r="AD52" s="48">
        <f>+AC52+50</f>
        <v>721</v>
      </c>
      <c r="AE52" s="39">
        <f>+AD52</f>
        <v>721</v>
      </c>
      <c r="AF52" s="41" t="s">
        <v>407</v>
      </c>
      <c r="AG52" s="259"/>
      <c r="AH52" s="196" t="s">
        <v>272</v>
      </c>
      <c r="AI52" s="42" t="s">
        <v>47</v>
      </c>
      <c r="AJ52" s="42" t="s">
        <v>121</v>
      </c>
    </row>
    <row r="53" spans="1:36" s="4" customFormat="1" x14ac:dyDescent="0.25">
      <c r="A53" s="168"/>
      <c r="B53" s="168"/>
      <c r="C53" s="168"/>
      <c r="D53" s="165"/>
      <c r="E53" s="162"/>
      <c r="F53" s="198"/>
      <c r="G53" s="198"/>
      <c r="H53" s="210"/>
      <c r="I53" s="216"/>
      <c r="J53" s="216"/>
      <c r="K53" s="216"/>
      <c r="L53" s="216"/>
      <c r="M53" s="216"/>
      <c r="N53" s="232"/>
      <c r="O53" s="249"/>
      <c r="P53" s="198"/>
      <c r="Q53" s="210"/>
      <c r="R53" s="216"/>
      <c r="S53" s="216"/>
      <c r="T53" s="216"/>
      <c r="U53" s="216"/>
      <c r="V53" s="216"/>
      <c r="W53" s="296"/>
      <c r="X53" s="295"/>
      <c r="Y53" s="295"/>
      <c r="Z53" s="76" t="s">
        <v>228</v>
      </c>
      <c r="AA53" s="39">
        <f>64+20</f>
        <v>84</v>
      </c>
      <c r="AB53" s="39">
        <f>+AA53+20</f>
        <v>104</v>
      </c>
      <c r="AC53" s="39">
        <f>+AB53+20</f>
        <v>124</v>
      </c>
      <c r="AD53" s="39">
        <f>+AC53+20</f>
        <v>144</v>
      </c>
      <c r="AE53" s="39">
        <f>+AD53</f>
        <v>144</v>
      </c>
      <c r="AF53" s="41" t="s">
        <v>407</v>
      </c>
      <c r="AG53" s="259"/>
      <c r="AH53" s="197"/>
      <c r="AI53" s="42" t="s">
        <v>47</v>
      </c>
      <c r="AJ53" s="42" t="s">
        <v>121</v>
      </c>
    </row>
    <row r="54" spans="1:36" s="5" customFormat="1" ht="52.8" x14ac:dyDescent="0.25">
      <c r="A54" s="168"/>
      <c r="B54" s="168"/>
      <c r="C54" s="168"/>
      <c r="D54" s="165"/>
      <c r="E54" s="162"/>
      <c r="F54" s="198"/>
      <c r="G54" s="198"/>
      <c r="H54" s="210"/>
      <c r="I54" s="216"/>
      <c r="J54" s="216"/>
      <c r="K54" s="216"/>
      <c r="L54" s="216"/>
      <c r="M54" s="216"/>
      <c r="N54" s="232"/>
      <c r="O54" s="249"/>
      <c r="P54" s="198"/>
      <c r="Q54" s="210"/>
      <c r="R54" s="216"/>
      <c r="S54" s="216"/>
      <c r="T54" s="216"/>
      <c r="U54" s="216"/>
      <c r="V54" s="216"/>
      <c r="W54" s="296"/>
      <c r="X54" s="295"/>
      <c r="Y54" s="141" t="s">
        <v>393</v>
      </c>
      <c r="Z54" s="132">
        <v>0</v>
      </c>
      <c r="AA54" s="39">
        <v>0</v>
      </c>
      <c r="AB54" s="39">
        <v>1</v>
      </c>
      <c r="AC54" s="39">
        <v>1</v>
      </c>
      <c r="AD54" s="39">
        <v>1</v>
      </c>
      <c r="AE54" s="142">
        <v>3</v>
      </c>
      <c r="AF54" s="41" t="s">
        <v>407</v>
      </c>
      <c r="AG54" s="259"/>
      <c r="AH54" s="132"/>
      <c r="AI54" s="42" t="s">
        <v>246</v>
      </c>
      <c r="AJ54" s="42" t="s">
        <v>121</v>
      </c>
    </row>
    <row r="55" spans="1:36" s="5" customFormat="1" ht="42" customHeight="1" x14ac:dyDescent="0.25">
      <c r="A55" s="168"/>
      <c r="B55" s="168"/>
      <c r="C55" s="168"/>
      <c r="D55" s="165"/>
      <c r="E55" s="162"/>
      <c r="F55" s="198"/>
      <c r="G55" s="198"/>
      <c r="H55" s="210"/>
      <c r="I55" s="216"/>
      <c r="J55" s="216"/>
      <c r="K55" s="216"/>
      <c r="L55" s="216"/>
      <c r="M55" s="216"/>
      <c r="N55" s="232"/>
      <c r="O55" s="249"/>
      <c r="P55" s="198"/>
      <c r="Q55" s="210"/>
      <c r="R55" s="216"/>
      <c r="S55" s="216"/>
      <c r="T55" s="216"/>
      <c r="U55" s="216"/>
      <c r="V55" s="216"/>
      <c r="W55" s="142" t="s">
        <v>197</v>
      </c>
      <c r="X55" s="141" t="s">
        <v>421</v>
      </c>
      <c r="Y55" s="141" t="s">
        <v>394</v>
      </c>
      <c r="Z55" s="76">
        <v>2</v>
      </c>
      <c r="AA55" s="39">
        <v>0</v>
      </c>
      <c r="AB55" s="39">
        <v>1</v>
      </c>
      <c r="AC55" s="39">
        <v>0</v>
      </c>
      <c r="AD55" s="39">
        <v>1</v>
      </c>
      <c r="AE55" s="142">
        <v>2</v>
      </c>
      <c r="AF55" s="41" t="s">
        <v>407</v>
      </c>
      <c r="AG55" s="259"/>
      <c r="AH55" s="132"/>
      <c r="AI55" s="42" t="s">
        <v>246</v>
      </c>
      <c r="AJ55" s="42" t="s">
        <v>248</v>
      </c>
    </row>
    <row r="56" spans="1:36" s="5" customFormat="1" ht="52.8" x14ac:dyDescent="0.25">
      <c r="A56" s="168"/>
      <c r="B56" s="168"/>
      <c r="C56" s="168"/>
      <c r="D56" s="165"/>
      <c r="E56" s="162"/>
      <c r="F56" s="198"/>
      <c r="G56" s="198"/>
      <c r="H56" s="210"/>
      <c r="I56" s="216"/>
      <c r="J56" s="216"/>
      <c r="K56" s="216"/>
      <c r="L56" s="216"/>
      <c r="M56" s="216"/>
      <c r="N56" s="233"/>
      <c r="O56" s="250"/>
      <c r="P56" s="197"/>
      <c r="Q56" s="211"/>
      <c r="R56" s="217"/>
      <c r="S56" s="217"/>
      <c r="T56" s="217"/>
      <c r="U56" s="217"/>
      <c r="V56" s="217"/>
      <c r="W56" s="142" t="s">
        <v>231</v>
      </c>
      <c r="X56" s="108" t="s">
        <v>422</v>
      </c>
      <c r="Y56" s="141" t="s">
        <v>423</v>
      </c>
      <c r="Z56" s="142">
        <v>0</v>
      </c>
      <c r="AA56" s="39">
        <v>0</v>
      </c>
      <c r="AB56" s="39">
        <v>10</v>
      </c>
      <c r="AC56" s="39">
        <v>10</v>
      </c>
      <c r="AD56" s="39">
        <v>10</v>
      </c>
      <c r="AE56" s="39">
        <f>+AB56+AC56+AD56</f>
        <v>30</v>
      </c>
      <c r="AF56" s="41" t="s">
        <v>407</v>
      </c>
      <c r="AG56" s="259"/>
      <c r="AH56" s="132"/>
      <c r="AI56" s="42" t="s">
        <v>49</v>
      </c>
      <c r="AJ56" s="42" t="s">
        <v>307</v>
      </c>
    </row>
    <row r="57" spans="1:36" ht="26.4" customHeight="1" x14ac:dyDescent="0.25">
      <c r="A57" s="168"/>
      <c r="B57" s="168"/>
      <c r="C57" s="168"/>
      <c r="D57" s="165"/>
      <c r="E57" s="162"/>
      <c r="F57" s="198"/>
      <c r="G57" s="198"/>
      <c r="H57" s="210"/>
      <c r="I57" s="216"/>
      <c r="J57" s="216"/>
      <c r="K57" s="216"/>
      <c r="L57" s="216"/>
      <c r="M57" s="216"/>
      <c r="N57" s="231" t="s">
        <v>83</v>
      </c>
      <c r="O57" s="248" t="s">
        <v>204</v>
      </c>
      <c r="P57" s="196" t="s">
        <v>34</v>
      </c>
      <c r="Q57" s="209" t="s">
        <v>170</v>
      </c>
      <c r="R57" s="215">
        <v>0.2</v>
      </c>
      <c r="S57" s="215">
        <v>0.45</v>
      </c>
      <c r="T57" s="215">
        <v>0.7</v>
      </c>
      <c r="U57" s="215">
        <v>1</v>
      </c>
      <c r="V57" s="215">
        <v>1</v>
      </c>
      <c r="W57" s="142" t="s">
        <v>85</v>
      </c>
      <c r="X57" s="141" t="s">
        <v>193</v>
      </c>
      <c r="Y57" s="141" t="s">
        <v>194</v>
      </c>
      <c r="Z57" s="75">
        <v>4</v>
      </c>
      <c r="AA57" s="39">
        <v>3</v>
      </c>
      <c r="AB57" s="39">
        <v>6</v>
      </c>
      <c r="AC57" s="39">
        <v>6</v>
      </c>
      <c r="AD57" s="39">
        <v>6</v>
      </c>
      <c r="AE57" s="39">
        <v>21</v>
      </c>
      <c r="AF57" s="47" t="s">
        <v>407</v>
      </c>
      <c r="AG57" s="259"/>
      <c r="AH57" s="132"/>
      <c r="AI57" s="42" t="s">
        <v>246</v>
      </c>
      <c r="AJ57" s="42" t="s">
        <v>121</v>
      </c>
    </row>
    <row r="58" spans="1:36" s="5" customFormat="1" ht="39.6" x14ac:dyDescent="0.25">
      <c r="A58" s="168"/>
      <c r="B58" s="168"/>
      <c r="C58" s="168"/>
      <c r="D58" s="165"/>
      <c r="E58" s="162"/>
      <c r="F58" s="198"/>
      <c r="G58" s="198"/>
      <c r="H58" s="210"/>
      <c r="I58" s="216"/>
      <c r="J58" s="216"/>
      <c r="K58" s="216"/>
      <c r="L58" s="216"/>
      <c r="M58" s="216"/>
      <c r="N58" s="232"/>
      <c r="O58" s="249"/>
      <c r="P58" s="198"/>
      <c r="Q58" s="210"/>
      <c r="R58" s="216"/>
      <c r="S58" s="216"/>
      <c r="T58" s="216"/>
      <c r="U58" s="216"/>
      <c r="V58" s="216"/>
      <c r="W58" s="142" t="s">
        <v>195</v>
      </c>
      <c r="X58" s="141" t="s">
        <v>424</v>
      </c>
      <c r="Y58" s="141" t="s">
        <v>425</v>
      </c>
      <c r="Z58" s="142">
        <v>0</v>
      </c>
      <c r="AA58" s="39">
        <v>1</v>
      </c>
      <c r="AB58" s="39">
        <v>2</v>
      </c>
      <c r="AC58" s="39">
        <v>2</v>
      </c>
      <c r="AD58" s="39">
        <v>2</v>
      </c>
      <c r="AE58" s="46">
        <v>7</v>
      </c>
      <c r="AF58" s="47" t="s">
        <v>407</v>
      </c>
      <c r="AG58" s="259"/>
      <c r="AH58" s="132"/>
      <c r="AI58" s="42" t="s">
        <v>246</v>
      </c>
      <c r="AJ58" s="42" t="s">
        <v>308</v>
      </c>
    </row>
    <row r="59" spans="1:36" ht="26.4" customHeight="1" x14ac:dyDescent="0.25">
      <c r="A59" s="168"/>
      <c r="B59" s="168"/>
      <c r="C59" s="168"/>
      <c r="D59" s="165"/>
      <c r="E59" s="162"/>
      <c r="F59" s="198"/>
      <c r="G59" s="198"/>
      <c r="H59" s="210"/>
      <c r="I59" s="216"/>
      <c r="J59" s="216"/>
      <c r="K59" s="216"/>
      <c r="L59" s="216"/>
      <c r="M59" s="216"/>
      <c r="N59" s="232"/>
      <c r="O59" s="249"/>
      <c r="P59" s="198"/>
      <c r="Q59" s="210"/>
      <c r="R59" s="216"/>
      <c r="S59" s="216"/>
      <c r="T59" s="216"/>
      <c r="U59" s="216"/>
      <c r="V59" s="216"/>
      <c r="W59" s="142" t="s">
        <v>86</v>
      </c>
      <c r="X59" s="141" t="s">
        <v>387</v>
      </c>
      <c r="Y59" s="141" t="s">
        <v>442</v>
      </c>
      <c r="Z59" s="75">
        <v>95</v>
      </c>
      <c r="AA59" s="39">
        <v>123</v>
      </c>
      <c r="AB59" s="39">
        <v>150</v>
      </c>
      <c r="AC59" s="39">
        <v>172</v>
      </c>
      <c r="AD59" s="39">
        <v>194</v>
      </c>
      <c r="AE59" s="46">
        <f>+SUM(AA59:AD59)</f>
        <v>639</v>
      </c>
      <c r="AF59" s="47" t="s">
        <v>407</v>
      </c>
      <c r="AG59" s="259"/>
      <c r="AH59" s="107" t="s">
        <v>276</v>
      </c>
      <c r="AI59" s="42" t="s">
        <v>47</v>
      </c>
      <c r="AJ59" s="49" t="s">
        <v>120</v>
      </c>
    </row>
    <row r="60" spans="1:36" s="5" customFormat="1" ht="39.6" x14ac:dyDescent="0.25">
      <c r="A60" s="169"/>
      <c r="B60" s="169"/>
      <c r="C60" s="169"/>
      <c r="D60" s="166"/>
      <c r="E60" s="163"/>
      <c r="F60" s="197"/>
      <c r="G60" s="197"/>
      <c r="H60" s="211"/>
      <c r="I60" s="217"/>
      <c r="J60" s="217"/>
      <c r="K60" s="217"/>
      <c r="L60" s="217"/>
      <c r="M60" s="217"/>
      <c r="N60" s="233"/>
      <c r="O60" s="250"/>
      <c r="P60" s="197"/>
      <c r="Q60" s="211"/>
      <c r="R60" s="217"/>
      <c r="S60" s="217"/>
      <c r="T60" s="217"/>
      <c r="U60" s="217"/>
      <c r="V60" s="217"/>
      <c r="W60" s="142" t="s">
        <v>233</v>
      </c>
      <c r="X60" s="141" t="s">
        <v>357</v>
      </c>
      <c r="Y60" s="141" t="s">
        <v>358</v>
      </c>
      <c r="Z60" s="142">
        <v>7</v>
      </c>
      <c r="AA60" s="39">
        <f>+Z60+1</f>
        <v>8</v>
      </c>
      <c r="AB60" s="39">
        <f>+AA60+1</f>
        <v>9</v>
      </c>
      <c r="AC60" s="39">
        <f>+AB60+1</f>
        <v>10</v>
      </c>
      <c r="AD60" s="39">
        <f>+AC60+1</f>
        <v>11</v>
      </c>
      <c r="AE60" s="46">
        <f>+AD60</f>
        <v>11</v>
      </c>
      <c r="AF60" s="47" t="s">
        <v>407</v>
      </c>
      <c r="AG60" s="259"/>
      <c r="AH60" s="132"/>
      <c r="AI60" s="42" t="s">
        <v>246</v>
      </c>
      <c r="AJ60" s="42" t="s">
        <v>359</v>
      </c>
    </row>
    <row r="61" spans="1:36" ht="53.4" customHeight="1" x14ac:dyDescent="0.25">
      <c r="A61" s="170" t="s">
        <v>99</v>
      </c>
      <c r="B61" s="170" t="s">
        <v>25</v>
      </c>
      <c r="C61" s="170" t="s">
        <v>26</v>
      </c>
      <c r="D61" s="173" t="s">
        <v>27</v>
      </c>
      <c r="E61" s="176">
        <v>7</v>
      </c>
      <c r="F61" s="227" t="s">
        <v>28</v>
      </c>
      <c r="G61" s="227" t="s">
        <v>158</v>
      </c>
      <c r="H61" s="227" t="s">
        <v>178</v>
      </c>
      <c r="I61" s="212">
        <v>0.2</v>
      </c>
      <c r="J61" s="212">
        <v>0.4</v>
      </c>
      <c r="K61" s="212">
        <v>0.6</v>
      </c>
      <c r="L61" s="212">
        <v>0.8</v>
      </c>
      <c r="M61" s="212">
        <v>0.8</v>
      </c>
      <c r="N61" s="241" t="s">
        <v>87</v>
      </c>
      <c r="O61" s="227" t="s">
        <v>156</v>
      </c>
      <c r="P61" s="227" t="s">
        <v>157</v>
      </c>
      <c r="Q61" s="227" t="s">
        <v>260</v>
      </c>
      <c r="R61" s="212">
        <v>0.2</v>
      </c>
      <c r="S61" s="212">
        <v>0.4</v>
      </c>
      <c r="T61" s="212">
        <v>0.6</v>
      </c>
      <c r="U61" s="212">
        <v>0.8</v>
      </c>
      <c r="V61" s="212">
        <v>0.8</v>
      </c>
      <c r="W61" s="134" t="s">
        <v>88</v>
      </c>
      <c r="X61" s="50" t="s">
        <v>426</v>
      </c>
      <c r="Y61" s="50" t="s">
        <v>468</v>
      </c>
      <c r="Z61" s="56">
        <v>0</v>
      </c>
      <c r="AA61" s="56">
        <v>2</v>
      </c>
      <c r="AB61" s="56">
        <v>6</v>
      </c>
      <c r="AC61" s="56">
        <v>6</v>
      </c>
      <c r="AD61" s="56">
        <v>0</v>
      </c>
      <c r="AE61" s="57">
        <v>14</v>
      </c>
      <c r="AF61" s="53" t="s">
        <v>407</v>
      </c>
      <c r="AG61" s="260"/>
      <c r="AH61" s="122"/>
      <c r="AI61" s="133" t="s">
        <v>48</v>
      </c>
      <c r="AJ61" s="54" t="s">
        <v>360</v>
      </c>
    </row>
    <row r="62" spans="1:36" s="9" customFormat="1" ht="52.95" customHeight="1" x14ac:dyDescent="0.25">
      <c r="A62" s="171"/>
      <c r="B62" s="171"/>
      <c r="C62" s="171"/>
      <c r="D62" s="174"/>
      <c r="E62" s="177"/>
      <c r="F62" s="228"/>
      <c r="G62" s="228"/>
      <c r="H62" s="228"/>
      <c r="I62" s="213"/>
      <c r="J62" s="213"/>
      <c r="K62" s="213"/>
      <c r="L62" s="213"/>
      <c r="M62" s="213"/>
      <c r="N62" s="240"/>
      <c r="O62" s="228"/>
      <c r="P62" s="228"/>
      <c r="Q62" s="228"/>
      <c r="R62" s="213"/>
      <c r="S62" s="213"/>
      <c r="T62" s="213"/>
      <c r="U62" s="213"/>
      <c r="V62" s="213"/>
      <c r="W62" s="134" t="s">
        <v>89</v>
      </c>
      <c r="X62" s="50" t="s">
        <v>427</v>
      </c>
      <c r="Y62" s="50" t="s">
        <v>428</v>
      </c>
      <c r="Z62" s="56">
        <v>0</v>
      </c>
      <c r="AA62" s="56">
        <v>0</v>
      </c>
      <c r="AB62" s="56">
        <v>1</v>
      </c>
      <c r="AC62" s="56">
        <v>0.8</v>
      </c>
      <c r="AD62" s="56">
        <v>1</v>
      </c>
      <c r="AE62" s="57">
        <v>3</v>
      </c>
      <c r="AF62" s="53" t="s">
        <v>407</v>
      </c>
      <c r="AG62" s="260"/>
      <c r="AH62" s="55" t="s">
        <v>290</v>
      </c>
      <c r="AI62" s="133" t="s">
        <v>47</v>
      </c>
      <c r="AJ62" s="133" t="s">
        <v>309</v>
      </c>
    </row>
    <row r="63" spans="1:36" ht="51.6" customHeight="1" x14ac:dyDescent="0.25">
      <c r="A63" s="171"/>
      <c r="B63" s="171"/>
      <c r="C63" s="171"/>
      <c r="D63" s="174"/>
      <c r="E63" s="177"/>
      <c r="F63" s="228"/>
      <c r="G63" s="228"/>
      <c r="H63" s="228"/>
      <c r="I63" s="213"/>
      <c r="J63" s="213"/>
      <c r="K63" s="213"/>
      <c r="L63" s="213"/>
      <c r="M63" s="213"/>
      <c r="N63" s="240"/>
      <c r="O63" s="228"/>
      <c r="P63" s="228"/>
      <c r="Q63" s="228"/>
      <c r="R63" s="213"/>
      <c r="S63" s="213"/>
      <c r="T63" s="213"/>
      <c r="U63" s="213"/>
      <c r="V63" s="213"/>
      <c r="W63" s="134" t="s">
        <v>244</v>
      </c>
      <c r="X63" s="50" t="s">
        <v>432</v>
      </c>
      <c r="Y63" s="50" t="s">
        <v>431</v>
      </c>
      <c r="Z63" s="56">
        <v>12000</v>
      </c>
      <c r="AA63" s="56">
        <f>+Z63+1000</f>
        <v>13000</v>
      </c>
      <c r="AB63" s="56">
        <f>+AA63+1000</f>
        <v>14000</v>
      </c>
      <c r="AC63" s="56">
        <f>+AB63+1000</f>
        <v>15000</v>
      </c>
      <c r="AD63" s="56">
        <f>+AC63+1000</f>
        <v>16000</v>
      </c>
      <c r="AE63" s="57">
        <f>+AD63</f>
        <v>16000</v>
      </c>
      <c r="AF63" s="72" t="s">
        <v>407</v>
      </c>
      <c r="AG63" s="260"/>
      <c r="AH63" s="102" t="s">
        <v>282</v>
      </c>
      <c r="AI63" s="133" t="s">
        <v>47</v>
      </c>
      <c r="AJ63" s="133" t="s">
        <v>362</v>
      </c>
    </row>
    <row r="64" spans="1:36" ht="49.95" customHeight="1" x14ac:dyDescent="0.25">
      <c r="A64" s="171"/>
      <c r="B64" s="171"/>
      <c r="C64" s="171"/>
      <c r="D64" s="174"/>
      <c r="E64" s="177"/>
      <c r="F64" s="228"/>
      <c r="G64" s="228"/>
      <c r="H64" s="228"/>
      <c r="I64" s="213"/>
      <c r="J64" s="213"/>
      <c r="K64" s="213"/>
      <c r="L64" s="213"/>
      <c r="M64" s="213"/>
      <c r="N64" s="240"/>
      <c r="O64" s="228"/>
      <c r="P64" s="228"/>
      <c r="Q64" s="228"/>
      <c r="R64" s="213"/>
      <c r="S64" s="213"/>
      <c r="T64" s="213"/>
      <c r="U64" s="213"/>
      <c r="V64" s="213"/>
      <c r="W64" s="134" t="s">
        <v>361</v>
      </c>
      <c r="X64" s="50" t="s">
        <v>388</v>
      </c>
      <c r="Y64" s="50" t="s">
        <v>429</v>
      </c>
      <c r="Z64" s="77">
        <v>0.8</v>
      </c>
      <c r="AA64" s="51">
        <v>0.81</v>
      </c>
      <c r="AB64" s="51">
        <v>0.82</v>
      </c>
      <c r="AC64" s="51">
        <v>0.83</v>
      </c>
      <c r="AD64" s="51">
        <v>0.84</v>
      </c>
      <c r="AE64" s="52">
        <v>0.84</v>
      </c>
      <c r="AF64" s="53" t="s">
        <v>407</v>
      </c>
      <c r="AG64" s="260"/>
      <c r="AH64" s="120"/>
      <c r="AI64" s="133" t="s">
        <v>256</v>
      </c>
      <c r="AJ64" s="133" t="s">
        <v>364</v>
      </c>
    </row>
    <row r="65" spans="1:36" s="5" customFormat="1" ht="49.95" customHeight="1" x14ac:dyDescent="0.25">
      <c r="A65" s="171"/>
      <c r="B65" s="171"/>
      <c r="C65" s="171"/>
      <c r="D65" s="174"/>
      <c r="E65" s="178"/>
      <c r="F65" s="229"/>
      <c r="G65" s="229"/>
      <c r="H65" s="229"/>
      <c r="I65" s="214"/>
      <c r="J65" s="214"/>
      <c r="K65" s="214"/>
      <c r="L65" s="214"/>
      <c r="M65" s="214"/>
      <c r="N65" s="242"/>
      <c r="O65" s="229"/>
      <c r="P65" s="229"/>
      <c r="Q65" s="229"/>
      <c r="R65" s="214"/>
      <c r="S65" s="214"/>
      <c r="T65" s="214"/>
      <c r="U65" s="214"/>
      <c r="V65" s="214"/>
      <c r="W65" s="134" t="s">
        <v>363</v>
      </c>
      <c r="X65" s="50" t="s">
        <v>365</v>
      </c>
      <c r="Y65" s="50" t="s">
        <v>430</v>
      </c>
      <c r="Z65" s="56">
        <v>1500</v>
      </c>
      <c r="AA65" s="78">
        <f>+Z65+200</f>
        <v>1700</v>
      </c>
      <c r="AB65" s="78">
        <f>+AA65</f>
        <v>1700</v>
      </c>
      <c r="AC65" s="78">
        <f>+AB65</f>
        <v>1700</v>
      </c>
      <c r="AD65" s="78">
        <f>+AC65</f>
        <v>1700</v>
      </c>
      <c r="AE65" s="57">
        <f>+AD65</f>
        <v>1700</v>
      </c>
      <c r="AF65" s="53" t="s">
        <v>292</v>
      </c>
      <c r="AG65" s="260"/>
      <c r="AH65" s="121"/>
      <c r="AI65" s="133" t="s">
        <v>256</v>
      </c>
      <c r="AJ65" s="133" t="s">
        <v>310</v>
      </c>
    </row>
    <row r="66" spans="1:36" ht="56.4" customHeight="1" x14ac:dyDescent="0.25">
      <c r="A66" s="171"/>
      <c r="B66" s="171"/>
      <c r="C66" s="171"/>
      <c r="D66" s="174"/>
      <c r="E66" s="176">
        <v>8</v>
      </c>
      <c r="F66" s="154" t="s">
        <v>160</v>
      </c>
      <c r="G66" s="154" t="s">
        <v>161</v>
      </c>
      <c r="H66" s="227" t="s">
        <v>179</v>
      </c>
      <c r="I66" s="212">
        <v>0.3</v>
      </c>
      <c r="J66" s="212">
        <v>0.55000000000000004</v>
      </c>
      <c r="K66" s="212">
        <v>0.75</v>
      </c>
      <c r="L66" s="212">
        <v>0.9</v>
      </c>
      <c r="M66" s="212">
        <v>0.9</v>
      </c>
      <c r="N66" s="264" t="s">
        <v>159</v>
      </c>
      <c r="O66" s="263" t="s">
        <v>304</v>
      </c>
      <c r="P66" s="154" t="s">
        <v>54</v>
      </c>
      <c r="Q66" s="227" t="s">
        <v>171</v>
      </c>
      <c r="R66" s="212">
        <v>0.45</v>
      </c>
      <c r="S66" s="212">
        <v>0.7</v>
      </c>
      <c r="T66" s="212">
        <v>0.85</v>
      </c>
      <c r="U66" s="212">
        <v>1</v>
      </c>
      <c r="V66" s="212">
        <v>1</v>
      </c>
      <c r="W66" s="241" t="s">
        <v>443</v>
      </c>
      <c r="X66" s="154" t="s">
        <v>111</v>
      </c>
      <c r="Y66" s="50" t="s">
        <v>434</v>
      </c>
      <c r="Z66" s="134">
        <v>0</v>
      </c>
      <c r="AA66" s="78">
        <v>70</v>
      </c>
      <c r="AB66" s="78">
        <f>+AA66+15</f>
        <v>85</v>
      </c>
      <c r="AC66" s="78">
        <f>+AB66+15</f>
        <v>100</v>
      </c>
      <c r="AD66" s="78">
        <f>+AC66+15</f>
        <v>115</v>
      </c>
      <c r="AE66" s="57">
        <v>115</v>
      </c>
      <c r="AF66" s="58" t="s">
        <v>407</v>
      </c>
      <c r="AG66" s="260" t="s">
        <v>249</v>
      </c>
      <c r="AH66" s="101" t="s">
        <v>287</v>
      </c>
      <c r="AI66" s="133" t="s">
        <v>47</v>
      </c>
      <c r="AJ66" s="133" t="s">
        <v>366</v>
      </c>
    </row>
    <row r="67" spans="1:36" ht="26.4" x14ac:dyDescent="0.25">
      <c r="A67" s="171"/>
      <c r="B67" s="171"/>
      <c r="C67" s="171"/>
      <c r="D67" s="174"/>
      <c r="E67" s="177"/>
      <c r="F67" s="155"/>
      <c r="G67" s="155"/>
      <c r="H67" s="228"/>
      <c r="I67" s="213"/>
      <c r="J67" s="213"/>
      <c r="K67" s="213"/>
      <c r="L67" s="213"/>
      <c r="M67" s="213"/>
      <c r="N67" s="264"/>
      <c r="O67" s="263"/>
      <c r="P67" s="155"/>
      <c r="Q67" s="228"/>
      <c r="R67" s="213"/>
      <c r="S67" s="213"/>
      <c r="T67" s="213"/>
      <c r="U67" s="213"/>
      <c r="V67" s="213"/>
      <c r="W67" s="240"/>
      <c r="X67" s="155"/>
      <c r="Y67" s="50" t="s">
        <v>124</v>
      </c>
      <c r="Z67" s="79">
        <v>116</v>
      </c>
      <c r="AA67" s="78">
        <v>106</v>
      </c>
      <c r="AB67" s="78">
        <v>155</v>
      </c>
      <c r="AC67" s="78">
        <f>156+20</f>
        <v>176</v>
      </c>
      <c r="AD67" s="78">
        <f>+AC67+20</f>
        <v>196</v>
      </c>
      <c r="AE67" s="57">
        <v>196</v>
      </c>
      <c r="AF67" s="58" t="s">
        <v>407</v>
      </c>
      <c r="AG67" s="260"/>
      <c r="AH67" s="120"/>
      <c r="AI67" s="133" t="s">
        <v>47</v>
      </c>
      <c r="AJ67" s="133" t="s">
        <v>366</v>
      </c>
    </row>
    <row r="68" spans="1:36" ht="26.4" x14ac:dyDescent="0.25">
      <c r="A68" s="171"/>
      <c r="B68" s="171"/>
      <c r="C68" s="171"/>
      <c r="D68" s="174"/>
      <c r="E68" s="177"/>
      <c r="F68" s="155"/>
      <c r="G68" s="155"/>
      <c r="H68" s="228"/>
      <c r="I68" s="213"/>
      <c r="J68" s="213"/>
      <c r="K68" s="213"/>
      <c r="L68" s="213"/>
      <c r="M68" s="213"/>
      <c r="N68" s="264"/>
      <c r="O68" s="263"/>
      <c r="P68" s="230"/>
      <c r="Q68" s="229"/>
      <c r="R68" s="214"/>
      <c r="S68" s="214"/>
      <c r="T68" s="214"/>
      <c r="U68" s="214"/>
      <c r="V68" s="214"/>
      <c r="W68" s="242"/>
      <c r="X68" s="230"/>
      <c r="Y68" s="50" t="s">
        <v>114</v>
      </c>
      <c r="Z68" s="59">
        <v>0.2</v>
      </c>
      <c r="AA68" s="51">
        <f>(AA67)/$AE$67</f>
        <v>0.54081632653061229</v>
      </c>
      <c r="AB68" s="51">
        <f t="shared" ref="AB68:AD68" si="4">(AB67)/$AE$67</f>
        <v>0.79081632653061229</v>
      </c>
      <c r="AC68" s="51">
        <f t="shared" si="4"/>
        <v>0.89795918367346939</v>
      </c>
      <c r="AD68" s="51">
        <f t="shared" si="4"/>
        <v>1</v>
      </c>
      <c r="AE68" s="52">
        <v>1</v>
      </c>
      <c r="AF68" s="53" t="s">
        <v>407</v>
      </c>
      <c r="AG68" s="260"/>
      <c r="AH68" s="120"/>
      <c r="AI68" s="133" t="s">
        <v>47</v>
      </c>
      <c r="AJ68" s="133" t="s">
        <v>366</v>
      </c>
    </row>
    <row r="69" spans="1:36" s="5" customFormat="1" ht="39.6" x14ac:dyDescent="0.25">
      <c r="A69" s="171"/>
      <c r="B69" s="171"/>
      <c r="C69" s="171"/>
      <c r="D69" s="174"/>
      <c r="E69" s="177"/>
      <c r="F69" s="155"/>
      <c r="G69" s="155"/>
      <c r="H69" s="228"/>
      <c r="I69" s="213"/>
      <c r="J69" s="213"/>
      <c r="K69" s="213"/>
      <c r="L69" s="213"/>
      <c r="M69" s="213"/>
      <c r="N69" s="241" t="s">
        <v>240</v>
      </c>
      <c r="O69" s="243" t="s">
        <v>241</v>
      </c>
      <c r="P69" s="154" t="s">
        <v>242</v>
      </c>
      <c r="Q69" s="227" t="s">
        <v>250</v>
      </c>
      <c r="R69" s="212">
        <v>0.18</v>
      </c>
      <c r="S69" s="212">
        <v>0.45</v>
      </c>
      <c r="T69" s="212">
        <v>0.7</v>
      </c>
      <c r="U69" s="212">
        <v>0.9</v>
      </c>
      <c r="V69" s="212">
        <v>0.9</v>
      </c>
      <c r="W69" s="128" t="s">
        <v>208</v>
      </c>
      <c r="X69" s="122" t="s">
        <v>367</v>
      </c>
      <c r="Y69" s="50" t="s">
        <v>219</v>
      </c>
      <c r="Z69" s="144">
        <v>1</v>
      </c>
      <c r="AA69" s="78">
        <v>1</v>
      </c>
      <c r="AB69" s="56">
        <v>1</v>
      </c>
      <c r="AC69" s="56">
        <v>1</v>
      </c>
      <c r="AD69" s="56">
        <v>1</v>
      </c>
      <c r="AE69" s="57">
        <v>4</v>
      </c>
      <c r="AF69" s="53" t="s">
        <v>292</v>
      </c>
      <c r="AG69" s="260"/>
      <c r="AH69" s="120"/>
      <c r="AI69" s="133" t="s">
        <v>254</v>
      </c>
      <c r="AJ69" s="133" t="s">
        <v>122</v>
      </c>
    </row>
    <row r="70" spans="1:36" s="5" customFormat="1" ht="52.8" x14ac:dyDescent="0.25">
      <c r="A70" s="171"/>
      <c r="B70" s="171"/>
      <c r="C70" s="171"/>
      <c r="D70" s="174"/>
      <c r="E70" s="177"/>
      <c r="F70" s="155"/>
      <c r="G70" s="155"/>
      <c r="H70" s="228"/>
      <c r="I70" s="213"/>
      <c r="J70" s="213"/>
      <c r="K70" s="213"/>
      <c r="L70" s="213"/>
      <c r="M70" s="213"/>
      <c r="N70" s="240"/>
      <c r="O70" s="244"/>
      <c r="P70" s="155"/>
      <c r="Q70" s="228"/>
      <c r="R70" s="213"/>
      <c r="S70" s="213"/>
      <c r="T70" s="213"/>
      <c r="U70" s="213"/>
      <c r="V70" s="213"/>
      <c r="W70" s="128" t="s">
        <v>211</v>
      </c>
      <c r="X70" s="50" t="s">
        <v>209</v>
      </c>
      <c r="Y70" s="50" t="s">
        <v>210</v>
      </c>
      <c r="Z70" s="79">
        <v>7551</v>
      </c>
      <c r="AA70" s="79">
        <f>350+60+110+240+240</f>
        <v>1000</v>
      </c>
      <c r="AB70" s="79">
        <f>AA70+700+350+1656</f>
        <v>3706</v>
      </c>
      <c r="AC70" s="79">
        <f>AB70+3413</f>
        <v>7119</v>
      </c>
      <c r="AD70" s="79">
        <v>9000</v>
      </c>
      <c r="AE70" s="84">
        <f>AD70</f>
        <v>9000</v>
      </c>
      <c r="AF70" s="60" t="s">
        <v>407</v>
      </c>
      <c r="AG70" s="260"/>
      <c r="AH70" s="155" t="s">
        <v>286</v>
      </c>
      <c r="AI70" s="133" t="s">
        <v>254</v>
      </c>
      <c r="AJ70" s="133" t="s">
        <v>122</v>
      </c>
    </row>
    <row r="71" spans="1:36" s="5" customFormat="1" ht="42" customHeight="1" x14ac:dyDescent="0.25">
      <c r="A71" s="171"/>
      <c r="B71" s="171"/>
      <c r="C71" s="171"/>
      <c r="D71" s="174"/>
      <c r="E71" s="177"/>
      <c r="F71" s="155"/>
      <c r="G71" s="155"/>
      <c r="H71" s="228"/>
      <c r="I71" s="213"/>
      <c r="J71" s="213"/>
      <c r="K71" s="213"/>
      <c r="L71" s="213"/>
      <c r="M71" s="213"/>
      <c r="N71" s="240"/>
      <c r="O71" s="244"/>
      <c r="P71" s="155"/>
      <c r="Q71" s="228"/>
      <c r="R71" s="213"/>
      <c r="S71" s="213"/>
      <c r="T71" s="213"/>
      <c r="U71" s="213"/>
      <c r="V71" s="213"/>
      <c r="W71" s="128" t="s">
        <v>214</v>
      </c>
      <c r="X71" s="50" t="s">
        <v>212</v>
      </c>
      <c r="Y71" s="50" t="s">
        <v>213</v>
      </c>
      <c r="Z71" s="79">
        <v>3442</v>
      </c>
      <c r="AA71" s="79">
        <f>286+812</f>
        <v>1098</v>
      </c>
      <c r="AB71" s="79">
        <f>AA71+300+450</f>
        <v>1848</v>
      </c>
      <c r="AC71" s="79">
        <f>AB71+1550</f>
        <v>3398</v>
      </c>
      <c r="AD71" s="79">
        <f>AC71+1036+25</f>
        <v>4459</v>
      </c>
      <c r="AE71" s="84">
        <f>AD71</f>
        <v>4459</v>
      </c>
      <c r="AF71" s="60" t="s">
        <v>407</v>
      </c>
      <c r="AG71" s="260"/>
      <c r="AH71" s="155"/>
      <c r="AI71" s="133" t="s">
        <v>254</v>
      </c>
      <c r="AJ71" s="133" t="s">
        <v>122</v>
      </c>
    </row>
    <row r="72" spans="1:36" s="5" customFormat="1" ht="43.95" customHeight="1" thickBot="1" x14ac:dyDescent="0.3">
      <c r="A72" s="171"/>
      <c r="B72" s="171"/>
      <c r="C72" s="171"/>
      <c r="D72" s="174"/>
      <c r="E72" s="177"/>
      <c r="F72" s="155"/>
      <c r="G72" s="155"/>
      <c r="H72" s="228"/>
      <c r="I72" s="213"/>
      <c r="J72" s="213"/>
      <c r="K72" s="213"/>
      <c r="L72" s="213"/>
      <c r="M72" s="213"/>
      <c r="N72" s="240"/>
      <c r="O72" s="244"/>
      <c r="P72" s="155"/>
      <c r="Q72" s="228"/>
      <c r="R72" s="213"/>
      <c r="S72" s="213"/>
      <c r="T72" s="213"/>
      <c r="U72" s="213"/>
      <c r="V72" s="213"/>
      <c r="W72" s="128" t="s">
        <v>215</v>
      </c>
      <c r="X72" s="50" t="s">
        <v>389</v>
      </c>
      <c r="Y72" s="50" t="s">
        <v>435</v>
      </c>
      <c r="Z72" s="91">
        <v>1</v>
      </c>
      <c r="AA72" s="91">
        <v>2</v>
      </c>
      <c r="AB72" s="91">
        <v>4</v>
      </c>
      <c r="AC72" s="91">
        <v>6</v>
      </c>
      <c r="AD72" s="91">
        <v>7</v>
      </c>
      <c r="AE72" s="92">
        <v>7</v>
      </c>
      <c r="AF72" s="61" t="s">
        <v>407</v>
      </c>
      <c r="AG72" s="260"/>
      <c r="AH72" s="102" t="s">
        <v>288</v>
      </c>
      <c r="AI72" s="133" t="s">
        <v>254</v>
      </c>
      <c r="AJ72" s="133" t="s">
        <v>122</v>
      </c>
    </row>
    <row r="73" spans="1:36" s="5" customFormat="1" ht="39.6" x14ac:dyDescent="0.25">
      <c r="A73" s="171"/>
      <c r="B73" s="171"/>
      <c r="C73" s="171"/>
      <c r="D73" s="174"/>
      <c r="E73" s="177"/>
      <c r="F73" s="155"/>
      <c r="G73" s="155"/>
      <c r="H73" s="228"/>
      <c r="I73" s="213"/>
      <c r="J73" s="213"/>
      <c r="K73" s="213"/>
      <c r="L73" s="213"/>
      <c r="M73" s="213"/>
      <c r="N73" s="240"/>
      <c r="O73" s="244"/>
      <c r="P73" s="155"/>
      <c r="Q73" s="228"/>
      <c r="R73" s="213"/>
      <c r="S73" s="213"/>
      <c r="T73" s="213"/>
      <c r="U73" s="213"/>
      <c r="V73" s="213"/>
      <c r="W73" s="128" t="s">
        <v>218</v>
      </c>
      <c r="X73" s="50" t="s">
        <v>221</v>
      </c>
      <c r="Y73" s="133" t="s">
        <v>453</v>
      </c>
      <c r="Z73" s="145">
        <v>6</v>
      </c>
      <c r="AA73" s="93">
        <f>+Z73+5</f>
        <v>11</v>
      </c>
      <c r="AB73" s="93">
        <f>+AA73+5</f>
        <v>16</v>
      </c>
      <c r="AC73" s="93">
        <f>+AB73+6</f>
        <v>22</v>
      </c>
      <c r="AD73" s="93">
        <v>24</v>
      </c>
      <c r="AE73" s="93">
        <f>+AD73</f>
        <v>24</v>
      </c>
      <c r="AF73" s="61" t="s">
        <v>407</v>
      </c>
      <c r="AG73" s="260"/>
      <c r="AH73" s="120"/>
      <c r="AI73" s="133" t="s">
        <v>368</v>
      </c>
      <c r="AJ73" s="133" t="s">
        <v>122</v>
      </c>
    </row>
    <row r="74" spans="1:36" s="5" customFormat="1" ht="52.8" x14ac:dyDescent="0.25">
      <c r="A74" s="171"/>
      <c r="B74" s="171"/>
      <c r="C74" s="171"/>
      <c r="D74" s="174"/>
      <c r="E74" s="178"/>
      <c r="F74" s="230"/>
      <c r="G74" s="230"/>
      <c r="H74" s="229"/>
      <c r="I74" s="214"/>
      <c r="J74" s="214"/>
      <c r="K74" s="214"/>
      <c r="L74" s="214"/>
      <c r="M74" s="214"/>
      <c r="N74" s="242"/>
      <c r="O74" s="245"/>
      <c r="P74" s="230"/>
      <c r="Q74" s="229"/>
      <c r="R74" s="214"/>
      <c r="S74" s="214"/>
      <c r="T74" s="214"/>
      <c r="U74" s="214"/>
      <c r="V74" s="214"/>
      <c r="W74" s="128" t="s">
        <v>220</v>
      </c>
      <c r="X74" s="50" t="s">
        <v>216</v>
      </c>
      <c r="Y74" s="50" t="s">
        <v>217</v>
      </c>
      <c r="Z74" s="116">
        <v>1</v>
      </c>
      <c r="AA74" s="116">
        <v>1</v>
      </c>
      <c r="AB74" s="116">
        <v>1</v>
      </c>
      <c r="AC74" s="116">
        <v>1</v>
      </c>
      <c r="AD74" s="116">
        <v>1</v>
      </c>
      <c r="AE74" s="62">
        <v>1</v>
      </c>
      <c r="AF74" s="50" t="s">
        <v>292</v>
      </c>
      <c r="AG74" s="260"/>
      <c r="AH74" s="120"/>
      <c r="AI74" s="133" t="s">
        <v>47</v>
      </c>
      <c r="AJ74" s="133" t="s">
        <v>369</v>
      </c>
    </row>
    <row r="75" spans="1:36" ht="49.95" customHeight="1" x14ac:dyDescent="0.25">
      <c r="A75" s="171"/>
      <c r="B75" s="171"/>
      <c r="C75" s="171"/>
      <c r="D75" s="174"/>
      <c r="E75" s="176">
        <v>9</v>
      </c>
      <c r="F75" s="154" t="s">
        <v>29</v>
      </c>
      <c r="G75" s="154" t="s">
        <v>295</v>
      </c>
      <c r="H75" s="227" t="s">
        <v>180</v>
      </c>
      <c r="I75" s="212">
        <v>0.2</v>
      </c>
      <c r="J75" s="212">
        <v>0.5</v>
      </c>
      <c r="K75" s="212">
        <v>0.8</v>
      </c>
      <c r="L75" s="212">
        <v>0.9</v>
      </c>
      <c r="M75" s="246">
        <v>0.9</v>
      </c>
      <c r="N75" s="241" t="s">
        <v>90</v>
      </c>
      <c r="O75" s="243" t="s">
        <v>205</v>
      </c>
      <c r="P75" s="154" t="s">
        <v>370</v>
      </c>
      <c r="Q75" s="227" t="s">
        <v>172</v>
      </c>
      <c r="R75" s="212">
        <v>0.2</v>
      </c>
      <c r="S75" s="212">
        <v>0.5</v>
      </c>
      <c r="T75" s="212">
        <v>0.8</v>
      </c>
      <c r="U75" s="212">
        <v>0.9</v>
      </c>
      <c r="V75" s="246">
        <v>0.9</v>
      </c>
      <c r="W75" s="134" t="s">
        <v>91</v>
      </c>
      <c r="X75" s="63" t="s">
        <v>267</v>
      </c>
      <c r="Y75" s="63" t="s">
        <v>371</v>
      </c>
      <c r="Z75" s="64">
        <v>0</v>
      </c>
      <c r="AA75" s="80">
        <v>2</v>
      </c>
      <c r="AB75" s="80">
        <v>4</v>
      </c>
      <c r="AC75" s="80">
        <v>6</v>
      </c>
      <c r="AD75" s="80">
        <v>7</v>
      </c>
      <c r="AE75" s="65">
        <v>7</v>
      </c>
      <c r="AF75" s="66" t="s">
        <v>407</v>
      </c>
      <c r="AG75" s="260"/>
      <c r="AH75" s="120"/>
      <c r="AI75" s="133" t="s">
        <v>254</v>
      </c>
      <c r="AJ75" s="67" t="s">
        <v>372</v>
      </c>
    </row>
    <row r="76" spans="1:36" s="5" customFormat="1" ht="39.6" x14ac:dyDescent="0.25">
      <c r="A76" s="171"/>
      <c r="B76" s="171"/>
      <c r="C76" s="171"/>
      <c r="D76" s="174"/>
      <c r="E76" s="177"/>
      <c r="F76" s="155"/>
      <c r="G76" s="155"/>
      <c r="H76" s="228"/>
      <c r="I76" s="213"/>
      <c r="J76" s="213"/>
      <c r="K76" s="213"/>
      <c r="L76" s="213"/>
      <c r="M76" s="247"/>
      <c r="N76" s="240"/>
      <c r="O76" s="244"/>
      <c r="P76" s="155"/>
      <c r="Q76" s="228"/>
      <c r="R76" s="213"/>
      <c r="S76" s="213"/>
      <c r="T76" s="213"/>
      <c r="U76" s="213"/>
      <c r="V76" s="247"/>
      <c r="W76" s="134" t="s">
        <v>125</v>
      </c>
      <c r="X76" s="63" t="s">
        <v>373</v>
      </c>
      <c r="Y76" s="63" t="s">
        <v>433</v>
      </c>
      <c r="Z76" s="80">
        <v>0</v>
      </c>
      <c r="AA76" s="64">
        <v>6</v>
      </c>
      <c r="AB76" s="64">
        <v>6</v>
      </c>
      <c r="AC76" s="64">
        <v>6</v>
      </c>
      <c r="AD76" s="64">
        <v>0</v>
      </c>
      <c r="AE76" s="65">
        <v>18</v>
      </c>
      <c r="AF76" s="66" t="s">
        <v>407</v>
      </c>
      <c r="AG76" s="260"/>
      <c r="AH76" s="120"/>
      <c r="AI76" s="133" t="s">
        <v>254</v>
      </c>
      <c r="AJ76" s="67" t="s">
        <v>372</v>
      </c>
    </row>
    <row r="77" spans="1:36" ht="33.6" customHeight="1" x14ac:dyDescent="0.25">
      <c r="A77" s="171"/>
      <c r="B77" s="171"/>
      <c r="C77" s="171"/>
      <c r="D77" s="174"/>
      <c r="E77" s="177"/>
      <c r="F77" s="155"/>
      <c r="G77" s="155"/>
      <c r="H77" s="228"/>
      <c r="I77" s="240"/>
      <c r="J77" s="240"/>
      <c r="K77" s="240"/>
      <c r="L77" s="240"/>
      <c r="M77" s="247"/>
      <c r="N77" s="240"/>
      <c r="O77" s="244"/>
      <c r="P77" s="155"/>
      <c r="Q77" s="228"/>
      <c r="R77" s="240"/>
      <c r="S77" s="240"/>
      <c r="T77" s="240"/>
      <c r="U77" s="240"/>
      <c r="V77" s="247"/>
      <c r="W77" s="134" t="s">
        <v>207</v>
      </c>
      <c r="X77" s="261" t="s">
        <v>436</v>
      </c>
      <c r="Y77" s="73" t="s">
        <v>437</v>
      </c>
      <c r="Z77" s="95">
        <v>650</v>
      </c>
      <c r="AA77" s="96">
        <f>+Z77</f>
        <v>650</v>
      </c>
      <c r="AB77" s="96">
        <f>+AA77+10</f>
        <v>660</v>
      </c>
      <c r="AC77" s="96">
        <f>+AB77+10</f>
        <v>670</v>
      </c>
      <c r="AD77" s="96">
        <f>+AC77+10</f>
        <v>680</v>
      </c>
      <c r="AE77" s="97">
        <f>+AD77</f>
        <v>680</v>
      </c>
      <c r="AF77" s="68" t="s">
        <v>407</v>
      </c>
      <c r="AG77" s="260"/>
      <c r="AH77" s="120"/>
      <c r="AI77" s="133" t="s">
        <v>254</v>
      </c>
      <c r="AJ77" s="67" t="s">
        <v>372</v>
      </c>
    </row>
    <row r="78" spans="1:36" s="5" customFormat="1" ht="39.6" customHeight="1" x14ac:dyDescent="0.25">
      <c r="A78" s="172"/>
      <c r="B78" s="172"/>
      <c r="C78" s="172"/>
      <c r="D78" s="175"/>
      <c r="E78" s="177"/>
      <c r="F78" s="155"/>
      <c r="G78" s="155"/>
      <c r="H78" s="228"/>
      <c r="I78" s="240"/>
      <c r="J78" s="240"/>
      <c r="K78" s="240"/>
      <c r="L78" s="240"/>
      <c r="M78" s="247"/>
      <c r="N78" s="240"/>
      <c r="O78" s="244"/>
      <c r="P78" s="155"/>
      <c r="Q78" s="228"/>
      <c r="R78" s="240"/>
      <c r="S78" s="240"/>
      <c r="T78" s="240"/>
      <c r="U78" s="240"/>
      <c r="V78" s="247"/>
      <c r="W78" s="127" t="s">
        <v>149</v>
      </c>
      <c r="X78" s="262"/>
      <c r="Y78" s="73" t="s">
        <v>311</v>
      </c>
      <c r="Z78" s="69">
        <v>0</v>
      </c>
      <c r="AA78" s="81">
        <v>1</v>
      </c>
      <c r="AB78" s="81">
        <v>2</v>
      </c>
      <c r="AC78" s="81">
        <v>3</v>
      </c>
      <c r="AD78" s="82">
        <v>1</v>
      </c>
      <c r="AE78" s="70">
        <v>7</v>
      </c>
      <c r="AF78" s="71" t="s">
        <v>407</v>
      </c>
      <c r="AG78" s="260"/>
      <c r="AH78" s="120"/>
      <c r="AI78" s="129" t="s">
        <v>254</v>
      </c>
      <c r="AJ78" s="67" t="s">
        <v>372</v>
      </c>
    </row>
    <row r="79" spans="1:36" ht="49.95" customHeight="1" x14ac:dyDescent="0.25">
      <c r="A79" s="234" t="s">
        <v>444</v>
      </c>
      <c r="B79" s="234" t="s">
        <v>25</v>
      </c>
      <c r="C79" s="234" t="s">
        <v>445</v>
      </c>
      <c r="D79" s="235" t="s">
        <v>446</v>
      </c>
      <c r="E79" s="236">
        <v>10</v>
      </c>
      <c r="F79" s="237" t="s">
        <v>447</v>
      </c>
      <c r="G79" s="237" t="s">
        <v>448</v>
      </c>
      <c r="H79" s="238" t="s">
        <v>449</v>
      </c>
      <c r="I79" s="239">
        <v>0.2</v>
      </c>
      <c r="J79" s="239">
        <v>0.4</v>
      </c>
      <c r="K79" s="239">
        <v>0.65</v>
      </c>
      <c r="L79" s="239">
        <v>0.8</v>
      </c>
      <c r="M79" s="239">
        <v>0.8</v>
      </c>
      <c r="N79" s="236" t="s">
        <v>450</v>
      </c>
      <c r="O79" s="251" t="s">
        <v>451</v>
      </c>
      <c r="P79" s="237" t="s">
        <v>448</v>
      </c>
      <c r="Q79" s="238" t="s">
        <v>449</v>
      </c>
      <c r="R79" s="239">
        <v>0.2</v>
      </c>
      <c r="S79" s="239">
        <v>0.4</v>
      </c>
      <c r="T79" s="239">
        <v>0.65</v>
      </c>
      <c r="U79" s="239">
        <v>0.8</v>
      </c>
      <c r="V79" s="239">
        <v>0.88</v>
      </c>
      <c r="W79" s="123" t="s">
        <v>92</v>
      </c>
      <c r="X79" s="124" t="s">
        <v>36</v>
      </c>
      <c r="Y79" s="124" t="s">
        <v>396</v>
      </c>
      <c r="Z79" s="19">
        <f>609+535</f>
        <v>1144</v>
      </c>
      <c r="AA79" s="19">
        <f>+Z79+100</f>
        <v>1244</v>
      </c>
      <c r="AB79" s="19">
        <f>+AA79+100</f>
        <v>1344</v>
      </c>
      <c r="AC79" s="19">
        <f>+AB79+100</f>
        <v>1444</v>
      </c>
      <c r="AD79" s="19">
        <f>+AC79+100</f>
        <v>1544</v>
      </c>
      <c r="AE79" s="19">
        <f>+AD79</f>
        <v>1544</v>
      </c>
      <c r="AF79" s="14" t="s">
        <v>407</v>
      </c>
      <c r="AG79" s="238" t="s">
        <v>452</v>
      </c>
      <c r="AH79" s="125"/>
      <c r="AI79" s="11" t="s">
        <v>253</v>
      </c>
      <c r="AJ79" s="130" t="s">
        <v>374</v>
      </c>
    </row>
    <row r="80" spans="1:36" s="9" customFormat="1" ht="53.4" customHeight="1" x14ac:dyDescent="0.25">
      <c r="A80" s="234"/>
      <c r="B80" s="234"/>
      <c r="C80" s="234"/>
      <c r="D80" s="235"/>
      <c r="E80" s="236"/>
      <c r="F80" s="237"/>
      <c r="G80" s="237"/>
      <c r="H80" s="238"/>
      <c r="I80" s="236"/>
      <c r="J80" s="236"/>
      <c r="K80" s="236"/>
      <c r="L80" s="236"/>
      <c r="M80" s="236"/>
      <c r="N80" s="236"/>
      <c r="O80" s="251"/>
      <c r="P80" s="237"/>
      <c r="Q80" s="238"/>
      <c r="R80" s="236"/>
      <c r="S80" s="236"/>
      <c r="T80" s="236"/>
      <c r="U80" s="236"/>
      <c r="V80" s="236"/>
      <c r="W80" s="123" t="s">
        <v>93</v>
      </c>
      <c r="X80" s="83" t="s">
        <v>238</v>
      </c>
      <c r="Y80" s="124" t="s">
        <v>400</v>
      </c>
      <c r="Z80" s="19">
        <v>188</v>
      </c>
      <c r="AA80" s="19">
        <v>100</v>
      </c>
      <c r="AB80" s="19">
        <f>+AA80*1.1</f>
        <v>110.00000000000001</v>
      </c>
      <c r="AC80" s="19">
        <f>+AB80*1.1</f>
        <v>121.00000000000003</v>
      </c>
      <c r="AD80" s="19">
        <f>+AC80*1.1</f>
        <v>133.10000000000005</v>
      </c>
      <c r="AE80" s="19">
        <v>133</v>
      </c>
      <c r="AF80" s="14" t="s">
        <v>407</v>
      </c>
      <c r="AG80" s="238"/>
      <c r="AH80" s="125"/>
      <c r="AI80" s="130" t="s">
        <v>47</v>
      </c>
      <c r="AJ80" s="130" t="s">
        <v>247</v>
      </c>
    </row>
    <row r="81" spans="1:36" ht="66" x14ac:dyDescent="0.25">
      <c r="A81" s="234"/>
      <c r="B81" s="234"/>
      <c r="C81" s="234"/>
      <c r="D81" s="235"/>
      <c r="E81" s="236"/>
      <c r="F81" s="237"/>
      <c r="G81" s="237"/>
      <c r="H81" s="238"/>
      <c r="I81" s="236"/>
      <c r="J81" s="236"/>
      <c r="K81" s="236"/>
      <c r="L81" s="236"/>
      <c r="M81" s="236"/>
      <c r="N81" s="236"/>
      <c r="O81" s="251"/>
      <c r="P81" s="237"/>
      <c r="Q81" s="238"/>
      <c r="R81" s="236"/>
      <c r="S81" s="236"/>
      <c r="T81" s="236"/>
      <c r="U81" s="236"/>
      <c r="V81" s="236"/>
      <c r="W81" s="236" t="s">
        <v>94</v>
      </c>
      <c r="X81" s="237" t="s">
        <v>375</v>
      </c>
      <c r="Y81" s="124" t="s">
        <v>398</v>
      </c>
      <c r="Z81" s="19">
        <v>1920</v>
      </c>
      <c r="AA81" s="19">
        <v>2000</v>
      </c>
      <c r="AB81" s="19">
        <v>2100</v>
      </c>
      <c r="AC81" s="19">
        <v>2300</v>
      </c>
      <c r="AD81" s="19">
        <v>2500</v>
      </c>
      <c r="AE81" s="19">
        <v>2500</v>
      </c>
      <c r="AF81" s="14" t="s">
        <v>407</v>
      </c>
      <c r="AG81" s="238"/>
      <c r="AH81" s="125"/>
      <c r="AI81" s="11" t="s">
        <v>253</v>
      </c>
      <c r="AJ81" s="130" t="s">
        <v>376</v>
      </c>
    </row>
    <row r="82" spans="1:36" s="5" customFormat="1" ht="66" x14ac:dyDescent="0.25">
      <c r="A82" s="234"/>
      <c r="B82" s="234"/>
      <c r="C82" s="234"/>
      <c r="D82" s="235"/>
      <c r="E82" s="236"/>
      <c r="F82" s="237"/>
      <c r="G82" s="237"/>
      <c r="H82" s="238"/>
      <c r="I82" s="236"/>
      <c r="J82" s="236"/>
      <c r="K82" s="236"/>
      <c r="L82" s="236"/>
      <c r="M82" s="236"/>
      <c r="N82" s="236"/>
      <c r="O82" s="251"/>
      <c r="P82" s="237"/>
      <c r="Q82" s="238"/>
      <c r="R82" s="236"/>
      <c r="S82" s="236"/>
      <c r="T82" s="236"/>
      <c r="U82" s="236"/>
      <c r="V82" s="236"/>
      <c r="W82" s="236"/>
      <c r="X82" s="237"/>
      <c r="Y82" s="124" t="s">
        <v>401</v>
      </c>
      <c r="Z82" s="19">
        <v>4000</v>
      </c>
      <c r="AA82" s="19">
        <v>4200</v>
      </c>
      <c r="AB82" s="19">
        <v>4500</v>
      </c>
      <c r="AC82" s="19">
        <v>4800</v>
      </c>
      <c r="AD82" s="19">
        <v>5000</v>
      </c>
      <c r="AE82" s="19">
        <v>5000</v>
      </c>
      <c r="AF82" s="19" t="s">
        <v>407</v>
      </c>
      <c r="AG82" s="238"/>
      <c r="AH82" s="125"/>
      <c r="AI82" s="11" t="s">
        <v>253</v>
      </c>
      <c r="AJ82" s="130" t="s">
        <v>376</v>
      </c>
    </row>
    <row r="83" spans="1:36" ht="54.6" customHeight="1" x14ac:dyDescent="0.25">
      <c r="A83" s="234"/>
      <c r="B83" s="234"/>
      <c r="C83" s="234"/>
      <c r="D83" s="235"/>
      <c r="E83" s="236"/>
      <c r="F83" s="237"/>
      <c r="G83" s="237"/>
      <c r="H83" s="238"/>
      <c r="I83" s="236"/>
      <c r="J83" s="236"/>
      <c r="K83" s="236"/>
      <c r="L83" s="236"/>
      <c r="M83" s="236"/>
      <c r="N83" s="236"/>
      <c r="O83" s="251"/>
      <c r="P83" s="237"/>
      <c r="Q83" s="238"/>
      <c r="R83" s="236"/>
      <c r="S83" s="236"/>
      <c r="T83" s="236"/>
      <c r="U83" s="236"/>
      <c r="V83" s="236"/>
      <c r="W83" s="123" t="s">
        <v>95</v>
      </c>
      <c r="X83" s="124" t="s">
        <v>37</v>
      </c>
      <c r="Y83" s="124" t="s">
        <v>397</v>
      </c>
      <c r="Z83" s="19">
        <v>86</v>
      </c>
      <c r="AA83" s="19">
        <f>+Z83+20</f>
        <v>106</v>
      </c>
      <c r="AB83" s="19">
        <f>+AA83+20</f>
        <v>126</v>
      </c>
      <c r="AC83" s="19">
        <f>+AB83+20</f>
        <v>146</v>
      </c>
      <c r="AD83" s="19">
        <f>+AC83+20</f>
        <v>166</v>
      </c>
      <c r="AE83" s="19">
        <f>+AD83</f>
        <v>166</v>
      </c>
      <c r="AF83" s="15" t="s">
        <v>407</v>
      </c>
      <c r="AG83" s="238"/>
      <c r="AH83" s="125"/>
      <c r="AI83" s="11" t="s">
        <v>253</v>
      </c>
      <c r="AJ83" s="130" t="s">
        <v>374</v>
      </c>
    </row>
    <row r="84" spans="1:36" s="5" customFormat="1" ht="39.6" customHeight="1" x14ac:dyDescent="0.25">
      <c r="A84" s="234"/>
      <c r="B84" s="234"/>
      <c r="C84" s="234"/>
      <c r="D84" s="235"/>
      <c r="E84" s="236"/>
      <c r="F84" s="237"/>
      <c r="G84" s="237"/>
      <c r="H84" s="238"/>
      <c r="I84" s="236"/>
      <c r="J84" s="236"/>
      <c r="K84" s="236"/>
      <c r="L84" s="236"/>
      <c r="M84" s="236"/>
      <c r="N84" s="236"/>
      <c r="O84" s="251"/>
      <c r="P84" s="237"/>
      <c r="Q84" s="238"/>
      <c r="R84" s="236"/>
      <c r="S84" s="236"/>
      <c r="T84" s="236"/>
      <c r="U84" s="236"/>
      <c r="V84" s="236"/>
      <c r="W84" s="123" t="s">
        <v>245</v>
      </c>
      <c r="X84" s="94" t="s">
        <v>117</v>
      </c>
      <c r="Y84" s="124" t="s">
        <v>455</v>
      </c>
      <c r="Z84" s="146">
        <v>0.91</v>
      </c>
      <c r="AA84" s="146">
        <v>0.91</v>
      </c>
      <c r="AB84" s="146">
        <v>0.92</v>
      </c>
      <c r="AC84" s="146">
        <v>0.93</v>
      </c>
      <c r="AD84" s="146">
        <v>0.93</v>
      </c>
      <c r="AE84" s="146">
        <v>0.93</v>
      </c>
      <c r="AF84" s="19" t="s">
        <v>407</v>
      </c>
      <c r="AG84" s="238"/>
      <c r="AH84" s="124" t="s">
        <v>278</v>
      </c>
      <c r="AI84" s="11" t="s">
        <v>253</v>
      </c>
      <c r="AJ84" s="130" t="s">
        <v>374</v>
      </c>
    </row>
    <row r="85" spans="1:36" s="5" customFormat="1" ht="39.6" x14ac:dyDescent="0.25">
      <c r="A85" s="234"/>
      <c r="B85" s="234"/>
      <c r="C85" s="234"/>
      <c r="D85" s="235"/>
      <c r="E85" s="236"/>
      <c r="F85" s="237"/>
      <c r="G85" s="237"/>
      <c r="H85" s="238"/>
      <c r="I85" s="236"/>
      <c r="J85" s="236"/>
      <c r="K85" s="236"/>
      <c r="L85" s="236"/>
      <c r="M85" s="236"/>
      <c r="N85" s="236"/>
      <c r="O85" s="251"/>
      <c r="P85" s="237"/>
      <c r="Q85" s="238"/>
      <c r="R85" s="236"/>
      <c r="S85" s="236"/>
      <c r="T85" s="236"/>
      <c r="U85" s="236"/>
      <c r="V85" s="236"/>
      <c r="W85" s="123" t="s">
        <v>115</v>
      </c>
      <c r="X85" s="130" t="s">
        <v>239</v>
      </c>
      <c r="Y85" s="124" t="s">
        <v>402</v>
      </c>
      <c r="Z85" s="123">
        <v>0</v>
      </c>
      <c r="AA85" s="123">
        <v>200</v>
      </c>
      <c r="AB85" s="123">
        <v>860</v>
      </c>
      <c r="AC85" s="123">
        <v>900</v>
      </c>
      <c r="AD85" s="123">
        <v>1100</v>
      </c>
      <c r="AE85" s="123">
        <v>1100</v>
      </c>
      <c r="AF85" s="15" t="s">
        <v>407</v>
      </c>
      <c r="AG85" s="238"/>
      <c r="AH85" s="125"/>
      <c r="AI85" s="11" t="s">
        <v>252</v>
      </c>
      <c r="AJ85" s="130" t="s">
        <v>374</v>
      </c>
    </row>
    <row r="86" spans="1:36" s="5" customFormat="1" ht="49.95" customHeight="1" x14ac:dyDescent="0.25">
      <c r="A86" s="234"/>
      <c r="B86" s="234"/>
      <c r="C86" s="234"/>
      <c r="D86" s="235"/>
      <c r="E86" s="236"/>
      <c r="F86" s="237"/>
      <c r="G86" s="237"/>
      <c r="H86" s="238"/>
      <c r="I86" s="236"/>
      <c r="J86" s="236"/>
      <c r="K86" s="236"/>
      <c r="L86" s="236"/>
      <c r="M86" s="236"/>
      <c r="N86" s="236"/>
      <c r="O86" s="251"/>
      <c r="P86" s="237"/>
      <c r="Q86" s="238"/>
      <c r="R86" s="236"/>
      <c r="S86" s="236"/>
      <c r="T86" s="236"/>
      <c r="U86" s="236"/>
      <c r="V86" s="236"/>
      <c r="W86" s="123" t="s">
        <v>116</v>
      </c>
      <c r="X86" s="124" t="s">
        <v>463</v>
      </c>
      <c r="Y86" s="124" t="s">
        <v>464</v>
      </c>
      <c r="Z86" s="123">
        <v>1113</v>
      </c>
      <c r="AA86" s="16">
        <f>1200</f>
        <v>1200</v>
      </c>
      <c r="AB86" s="16">
        <f>+AA86+200</f>
        <v>1400</v>
      </c>
      <c r="AC86" s="16">
        <f>+AB86+200</f>
        <v>1600</v>
      </c>
      <c r="AD86" s="16">
        <f>+AC86+200</f>
        <v>1800</v>
      </c>
      <c r="AE86" s="16">
        <f>+AD86</f>
        <v>1800</v>
      </c>
      <c r="AF86" s="15" t="s">
        <v>407</v>
      </c>
      <c r="AG86" s="238"/>
      <c r="AH86" s="125"/>
      <c r="AI86" s="17" t="s">
        <v>47</v>
      </c>
      <c r="AJ86" s="130" t="s">
        <v>374</v>
      </c>
    </row>
    <row r="87" spans="1:36" ht="49.95" customHeight="1" x14ac:dyDescent="0.25">
      <c r="A87" s="234"/>
      <c r="B87" s="234"/>
      <c r="C87" s="234"/>
      <c r="D87" s="235"/>
      <c r="E87" s="236">
        <v>11</v>
      </c>
      <c r="F87" s="237" t="s">
        <v>134</v>
      </c>
      <c r="G87" s="237" t="s">
        <v>135</v>
      </c>
      <c r="H87" s="238" t="s">
        <v>181</v>
      </c>
      <c r="I87" s="239">
        <v>0.2</v>
      </c>
      <c r="J87" s="239">
        <v>0.5</v>
      </c>
      <c r="K87" s="239">
        <v>0.75</v>
      </c>
      <c r="L87" s="239">
        <v>1</v>
      </c>
      <c r="M87" s="239">
        <v>1</v>
      </c>
      <c r="N87" s="236">
        <v>11</v>
      </c>
      <c r="O87" s="251" t="s">
        <v>305</v>
      </c>
      <c r="P87" s="237" t="s">
        <v>39</v>
      </c>
      <c r="Q87" s="238" t="s">
        <v>261</v>
      </c>
      <c r="R87" s="239">
        <v>0.2</v>
      </c>
      <c r="S87" s="239">
        <v>0.5</v>
      </c>
      <c r="T87" s="239">
        <v>0.75</v>
      </c>
      <c r="U87" s="239">
        <v>1</v>
      </c>
      <c r="V87" s="239">
        <v>1</v>
      </c>
      <c r="W87" s="123" t="s">
        <v>96</v>
      </c>
      <c r="X87" s="237" t="s">
        <v>38</v>
      </c>
      <c r="Y87" s="124" t="s">
        <v>136</v>
      </c>
      <c r="Z87" s="16">
        <v>78</v>
      </c>
      <c r="AA87" s="16">
        <v>80</v>
      </c>
      <c r="AB87" s="16">
        <v>85</v>
      </c>
      <c r="AC87" s="16">
        <v>90</v>
      </c>
      <c r="AD87" s="16">
        <v>95</v>
      </c>
      <c r="AE87" s="16">
        <v>95</v>
      </c>
      <c r="AF87" s="15" t="s">
        <v>407</v>
      </c>
      <c r="AG87" s="238" t="s">
        <v>129</v>
      </c>
      <c r="AH87" s="125"/>
      <c r="AI87" s="130" t="s">
        <v>48</v>
      </c>
      <c r="AJ87" s="130" t="s">
        <v>377</v>
      </c>
    </row>
    <row r="88" spans="1:36" s="4" customFormat="1" ht="49.95" customHeight="1" x14ac:dyDescent="0.25">
      <c r="A88" s="234"/>
      <c r="B88" s="234"/>
      <c r="C88" s="234"/>
      <c r="D88" s="235"/>
      <c r="E88" s="236"/>
      <c r="F88" s="237"/>
      <c r="G88" s="237"/>
      <c r="H88" s="238"/>
      <c r="I88" s="236"/>
      <c r="J88" s="236"/>
      <c r="K88" s="236"/>
      <c r="L88" s="236"/>
      <c r="M88" s="236"/>
      <c r="N88" s="236"/>
      <c r="O88" s="251"/>
      <c r="P88" s="237"/>
      <c r="Q88" s="238"/>
      <c r="R88" s="236"/>
      <c r="S88" s="236"/>
      <c r="T88" s="236"/>
      <c r="U88" s="236"/>
      <c r="V88" s="236"/>
      <c r="W88" s="123" t="s">
        <v>97</v>
      </c>
      <c r="X88" s="237"/>
      <c r="Y88" s="124" t="s">
        <v>229</v>
      </c>
      <c r="Z88" s="16">
        <v>176</v>
      </c>
      <c r="AA88" s="16">
        <v>180</v>
      </c>
      <c r="AB88" s="16">
        <v>180</v>
      </c>
      <c r="AC88" s="16">
        <v>180</v>
      </c>
      <c r="AD88" s="16">
        <v>180</v>
      </c>
      <c r="AE88" s="16">
        <v>180</v>
      </c>
      <c r="AF88" s="15" t="s">
        <v>292</v>
      </c>
      <c r="AG88" s="238"/>
      <c r="AH88" s="125"/>
      <c r="AI88" s="130" t="s">
        <v>48</v>
      </c>
      <c r="AJ88" s="11" t="s">
        <v>378</v>
      </c>
    </row>
    <row r="89" spans="1:36" s="5" customFormat="1" ht="49.95" customHeight="1" x14ac:dyDescent="0.25">
      <c r="A89" s="234"/>
      <c r="B89" s="234"/>
      <c r="C89" s="234"/>
      <c r="D89" s="235"/>
      <c r="E89" s="236"/>
      <c r="F89" s="237"/>
      <c r="G89" s="237"/>
      <c r="H89" s="238"/>
      <c r="I89" s="236"/>
      <c r="J89" s="236"/>
      <c r="K89" s="236"/>
      <c r="L89" s="236"/>
      <c r="M89" s="236"/>
      <c r="N89" s="236"/>
      <c r="O89" s="251"/>
      <c r="P89" s="237"/>
      <c r="Q89" s="238"/>
      <c r="R89" s="236"/>
      <c r="S89" s="236"/>
      <c r="T89" s="236"/>
      <c r="U89" s="236"/>
      <c r="V89" s="236"/>
      <c r="W89" s="123" t="s">
        <v>98</v>
      </c>
      <c r="X89" s="124" t="s">
        <v>196</v>
      </c>
      <c r="Y89" s="124" t="s">
        <v>234</v>
      </c>
      <c r="Z89" s="16">
        <v>0</v>
      </c>
      <c r="AA89" s="16">
        <v>5</v>
      </c>
      <c r="AB89" s="16">
        <v>5</v>
      </c>
      <c r="AC89" s="16">
        <v>5</v>
      </c>
      <c r="AD89" s="16">
        <v>5</v>
      </c>
      <c r="AE89" s="16">
        <v>20</v>
      </c>
      <c r="AF89" s="12" t="s">
        <v>292</v>
      </c>
      <c r="AG89" s="238"/>
      <c r="AH89" s="125"/>
      <c r="AI89" s="130" t="s">
        <v>48</v>
      </c>
      <c r="AJ89" s="11" t="s">
        <v>378</v>
      </c>
    </row>
    <row r="90" spans="1:36" ht="49.95" customHeight="1" x14ac:dyDescent="0.25">
      <c r="A90" s="234"/>
      <c r="B90" s="234"/>
      <c r="C90" s="234"/>
      <c r="D90" s="235"/>
      <c r="E90" s="236"/>
      <c r="F90" s="237"/>
      <c r="G90" s="237"/>
      <c r="H90" s="238"/>
      <c r="I90" s="236"/>
      <c r="J90" s="236"/>
      <c r="K90" s="236"/>
      <c r="L90" s="236"/>
      <c r="M90" s="236"/>
      <c r="N90" s="236"/>
      <c r="O90" s="251"/>
      <c r="P90" s="237"/>
      <c r="Q90" s="238"/>
      <c r="R90" s="236"/>
      <c r="S90" s="236"/>
      <c r="T90" s="236"/>
      <c r="U90" s="236"/>
      <c r="V90" s="236"/>
      <c r="W90" s="123" t="s">
        <v>137</v>
      </c>
      <c r="X90" s="124" t="s">
        <v>138</v>
      </c>
      <c r="Y90" s="124" t="s">
        <v>235</v>
      </c>
      <c r="Z90" s="16">
        <v>110</v>
      </c>
      <c r="AA90" s="16">
        <v>200</v>
      </c>
      <c r="AB90" s="16">
        <v>220</v>
      </c>
      <c r="AC90" s="16">
        <v>240</v>
      </c>
      <c r="AD90" s="16">
        <v>260</v>
      </c>
      <c r="AE90" s="16">
        <v>260</v>
      </c>
      <c r="AF90" s="12" t="s">
        <v>407</v>
      </c>
      <c r="AG90" s="238"/>
      <c r="AH90" s="124" t="s">
        <v>280</v>
      </c>
      <c r="AI90" s="11" t="s">
        <v>253</v>
      </c>
      <c r="AJ90" s="11" t="s">
        <v>378</v>
      </c>
    </row>
    <row r="91" spans="1:36" ht="49.95" customHeight="1" x14ac:dyDescent="0.25">
      <c r="A91" s="234"/>
      <c r="B91" s="234"/>
      <c r="C91" s="234"/>
      <c r="D91" s="235"/>
      <c r="E91" s="236"/>
      <c r="F91" s="237"/>
      <c r="G91" s="237"/>
      <c r="H91" s="238"/>
      <c r="I91" s="236"/>
      <c r="J91" s="236"/>
      <c r="K91" s="236"/>
      <c r="L91" s="236"/>
      <c r="M91" s="236"/>
      <c r="N91" s="236"/>
      <c r="O91" s="251"/>
      <c r="P91" s="237"/>
      <c r="Q91" s="238"/>
      <c r="R91" s="236"/>
      <c r="S91" s="236"/>
      <c r="T91" s="236"/>
      <c r="U91" s="236"/>
      <c r="V91" s="236"/>
      <c r="W91" s="123" t="s">
        <v>140</v>
      </c>
      <c r="X91" s="124" t="s">
        <v>139</v>
      </c>
      <c r="Y91" s="124" t="s">
        <v>440</v>
      </c>
      <c r="Z91" s="16">
        <v>250</v>
      </c>
      <c r="AA91" s="16">
        <v>276</v>
      </c>
      <c r="AB91" s="16">
        <v>276</v>
      </c>
      <c r="AC91" s="16">
        <v>276</v>
      </c>
      <c r="AD91" s="16">
        <v>276</v>
      </c>
      <c r="AE91" s="16">
        <v>276</v>
      </c>
      <c r="AF91" s="15" t="s">
        <v>292</v>
      </c>
      <c r="AG91" s="238"/>
      <c r="AH91" s="124" t="s">
        <v>279</v>
      </c>
      <c r="AI91" s="11" t="s">
        <v>253</v>
      </c>
      <c r="AJ91" s="11" t="s">
        <v>378</v>
      </c>
    </row>
    <row r="92" spans="1:36" s="5" customFormat="1" ht="49.95" customHeight="1" x14ac:dyDescent="0.25">
      <c r="A92" s="234"/>
      <c r="B92" s="234"/>
      <c r="C92" s="234"/>
      <c r="D92" s="235"/>
      <c r="E92" s="236"/>
      <c r="F92" s="237"/>
      <c r="G92" s="237"/>
      <c r="H92" s="238"/>
      <c r="I92" s="236"/>
      <c r="J92" s="236"/>
      <c r="K92" s="236"/>
      <c r="L92" s="236"/>
      <c r="M92" s="236"/>
      <c r="N92" s="236"/>
      <c r="O92" s="251"/>
      <c r="P92" s="237"/>
      <c r="Q92" s="238"/>
      <c r="R92" s="236"/>
      <c r="S92" s="236"/>
      <c r="T92" s="236"/>
      <c r="U92" s="236"/>
      <c r="V92" s="236"/>
      <c r="W92" s="123" t="s">
        <v>145</v>
      </c>
      <c r="X92" s="124" t="s">
        <v>236</v>
      </c>
      <c r="Y92" s="124" t="s">
        <v>395</v>
      </c>
      <c r="Z92" s="13">
        <v>0.89</v>
      </c>
      <c r="AA92" s="126">
        <v>0.9</v>
      </c>
      <c r="AB92" s="126">
        <v>0.9</v>
      </c>
      <c r="AC92" s="126">
        <v>0.9</v>
      </c>
      <c r="AD92" s="126">
        <v>0.9</v>
      </c>
      <c r="AE92" s="126">
        <v>0.9</v>
      </c>
      <c r="AF92" s="15" t="s">
        <v>292</v>
      </c>
      <c r="AG92" s="238"/>
      <c r="AH92" s="125"/>
      <c r="AI92" s="11" t="s">
        <v>253</v>
      </c>
      <c r="AJ92" s="11" t="s">
        <v>378</v>
      </c>
    </row>
    <row r="93" spans="1:36" s="4" customFormat="1" ht="49.95" customHeight="1" x14ac:dyDescent="0.25">
      <c r="A93" s="234"/>
      <c r="B93" s="234"/>
      <c r="C93" s="234"/>
      <c r="D93" s="235"/>
      <c r="E93" s="236"/>
      <c r="F93" s="237"/>
      <c r="G93" s="237"/>
      <c r="H93" s="238"/>
      <c r="I93" s="236"/>
      <c r="J93" s="236"/>
      <c r="K93" s="236"/>
      <c r="L93" s="236"/>
      <c r="M93" s="236"/>
      <c r="N93" s="236"/>
      <c r="O93" s="251"/>
      <c r="P93" s="237"/>
      <c r="Q93" s="238"/>
      <c r="R93" s="236"/>
      <c r="S93" s="236"/>
      <c r="T93" s="236"/>
      <c r="U93" s="236"/>
      <c r="V93" s="236"/>
      <c r="W93" s="123" t="s">
        <v>198</v>
      </c>
      <c r="X93" s="124" t="s">
        <v>141</v>
      </c>
      <c r="Y93" s="124" t="s">
        <v>441</v>
      </c>
      <c r="Z93" s="123" t="s">
        <v>263</v>
      </c>
      <c r="AA93" s="126">
        <v>0.91</v>
      </c>
      <c r="AB93" s="126">
        <v>0.91</v>
      </c>
      <c r="AC93" s="126">
        <v>0.91</v>
      </c>
      <c r="AD93" s="126">
        <v>0.91</v>
      </c>
      <c r="AE93" s="126">
        <v>0.91</v>
      </c>
      <c r="AF93" s="15" t="s">
        <v>292</v>
      </c>
      <c r="AG93" s="238"/>
      <c r="AH93" s="125"/>
      <c r="AI93" s="11" t="s">
        <v>253</v>
      </c>
      <c r="AJ93" s="11" t="s">
        <v>378</v>
      </c>
    </row>
    <row r="94" spans="1:36" ht="52.8" x14ac:dyDescent="0.25">
      <c r="A94" s="234"/>
      <c r="B94" s="234"/>
      <c r="C94" s="234"/>
      <c r="D94" s="235"/>
      <c r="E94" s="236"/>
      <c r="F94" s="237"/>
      <c r="G94" s="237"/>
      <c r="H94" s="238"/>
      <c r="I94" s="236"/>
      <c r="J94" s="236"/>
      <c r="K94" s="236"/>
      <c r="L94" s="236"/>
      <c r="M94" s="236"/>
      <c r="N94" s="236"/>
      <c r="O94" s="251"/>
      <c r="P94" s="237"/>
      <c r="Q94" s="238"/>
      <c r="R94" s="236"/>
      <c r="S94" s="236"/>
      <c r="T94" s="236"/>
      <c r="U94" s="236"/>
      <c r="V94" s="236"/>
      <c r="W94" s="123" t="s">
        <v>237</v>
      </c>
      <c r="X94" s="124" t="s">
        <v>148</v>
      </c>
      <c r="Y94" s="124" t="s">
        <v>146</v>
      </c>
      <c r="Z94" s="126">
        <v>1</v>
      </c>
      <c r="AA94" s="126">
        <v>0.2</v>
      </c>
      <c r="AB94" s="126">
        <v>0.4</v>
      </c>
      <c r="AC94" s="126">
        <v>0.7</v>
      </c>
      <c r="AD94" s="126">
        <v>1</v>
      </c>
      <c r="AE94" s="126">
        <v>1</v>
      </c>
      <c r="AF94" s="12" t="s">
        <v>407</v>
      </c>
      <c r="AG94" s="238"/>
      <c r="AH94" s="125"/>
      <c r="AI94" s="130" t="s">
        <v>48</v>
      </c>
      <c r="AJ94" s="11" t="s">
        <v>378</v>
      </c>
    </row>
    <row r="95" spans="1:36" s="10" customFormat="1" x14ac:dyDescent="0.25">
      <c r="F95" s="22"/>
      <c r="G95" s="22"/>
      <c r="O95" s="20"/>
      <c r="P95" s="22"/>
      <c r="U95" s="18"/>
      <c r="W95" s="147"/>
      <c r="X95" s="148"/>
      <c r="Y95" s="149"/>
      <c r="Z95" s="150"/>
      <c r="AA95" s="147"/>
      <c r="AB95" s="147"/>
      <c r="AC95" s="147"/>
      <c r="AD95" s="147"/>
      <c r="AE95" s="147"/>
      <c r="AF95" s="148"/>
      <c r="AG95" s="150"/>
      <c r="AH95" s="150"/>
      <c r="AI95" s="150"/>
      <c r="AJ95" s="150"/>
    </row>
    <row r="96" spans="1:36" s="10" customFormat="1" x14ac:dyDescent="0.25">
      <c r="F96" s="22"/>
      <c r="G96" s="22"/>
      <c r="O96" s="20"/>
      <c r="P96" s="22"/>
      <c r="U96" s="18"/>
      <c r="W96" s="147"/>
      <c r="X96" s="148"/>
      <c r="Y96" s="149"/>
      <c r="Z96" s="150"/>
      <c r="AA96" s="147"/>
      <c r="AB96" s="147"/>
      <c r="AC96" s="147"/>
      <c r="AD96" s="147"/>
      <c r="AE96" s="147"/>
      <c r="AF96" s="148"/>
      <c r="AG96" s="150"/>
      <c r="AH96" s="150"/>
      <c r="AI96" s="150"/>
      <c r="AJ96" s="150"/>
    </row>
    <row r="97" spans="6:36" s="10" customFormat="1" x14ac:dyDescent="0.25">
      <c r="F97" s="22"/>
      <c r="G97" s="22"/>
      <c r="O97" s="20"/>
      <c r="P97" s="22"/>
      <c r="U97" s="18"/>
      <c r="W97" s="147"/>
      <c r="X97" s="148"/>
      <c r="Y97" s="149"/>
      <c r="Z97" s="150"/>
      <c r="AA97" s="147"/>
      <c r="AB97" s="147"/>
      <c r="AC97" s="147"/>
      <c r="AD97" s="147"/>
      <c r="AE97" s="147"/>
      <c r="AF97" s="148"/>
      <c r="AG97" s="150"/>
      <c r="AH97" s="150"/>
      <c r="AI97" s="150"/>
      <c r="AJ97" s="150"/>
    </row>
    <row r="98" spans="6:36" s="10" customFormat="1" x14ac:dyDescent="0.25">
      <c r="F98" s="22"/>
      <c r="G98" s="22"/>
      <c r="O98" s="20"/>
      <c r="P98" s="22"/>
      <c r="U98" s="18"/>
      <c r="W98" s="147"/>
      <c r="X98" s="148"/>
      <c r="Y98" s="149"/>
      <c r="Z98" s="150"/>
      <c r="AA98" s="147"/>
      <c r="AB98" s="147"/>
      <c r="AC98" s="147"/>
      <c r="AD98" s="147"/>
      <c r="AE98" s="147"/>
      <c r="AF98" s="148"/>
      <c r="AG98" s="150"/>
      <c r="AH98" s="150"/>
      <c r="AI98" s="150"/>
      <c r="AJ98" s="150"/>
    </row>
    <row r="99" spans="6:36" s="10" customFormat="1" x14ac:dyDescent="0.25">
      <c r="F99" s="22"/>
      <c r="G99" s="22"/>
      <c r="O99" s="20"/>
      <c r="P99" s="22"/>
      <c r="U99" s="18"/>
      <c r="W99" s="147"/>
      <c r="X99" s="148"/>
      <c r="Y99" s="149"/>
      <c r="Z99" s="150"/>
      <c r="AA99" s="147"/>
      <c r="AB99" s="147"/>
      <c r="AC99" s="147"/>
      <c r="AD99" s="147"/>
      <c r="AE99" s="147"/>
      <c r="AF99" s="148"/>
      <c r="AG99" s="150"/>
      <c r="AH99" s="150"/>
      <c r="AI99" s="150"/>
      <c r="AJ99" s="150"/>
    </row>
    <row r="100" spans="6:36" s="10" customFormat="1" x14ac:dyDescent="0.25">
      <c r="F100" s="22"/>
      <c r="G100" s="22"/>
      <c r="O100" s="20"/>
      <c r="P100" s="22"/>
      <c r="U100" s="18"/>
      <c r="W100" s="147"/>
      <c r="X100" s="148"/>
      <c r="Y100" s="149"/>
      <c r="Z100" s="150"/>
      <c r="AA100" s="147"/>
      <c r="AB100" s="147"/>
      <c r="AC100" s="147"/>
      <c r="AD100" s="147"/>
      <c r="AE100" s="147"/>
      <c r="AF100" s="148"/>
      <c r="AG100" s="150"/>
      <c r="AH100" s="150"/>
      <c r="AI100" s="150"/>
      <c r="AJ100" s="150"/>
    </row>
    <row r="101" spans="6:36" s="10" customFormat="1" x14ac:dyDescent="0.25">
      <c r="F101" s="22"/>
      <c r="G101" s="22"/>
      <c r="O101" s="20"/>
      <c r="P101" s="22"/>
      <c r="U101" s="18"/>
      <c r="W101" s="147"/>
      <c r="X101" s="148"/>
      <c r="Y101" s="149"/>
      <c r="Z101" s="150"/>
      <c r="AA101" s="147"/>
      <c r="AB101" s="147"/>
      <c r="AC101" s="147"/>
      <c r="AD101" s="147"/>
      <c r="AE101" s="147"/>
      <c r="AF101" s="148"/>
      <c r="AG101" s="150"/>
      <c r="AH101" s="150"/>
      <c r="AI101" s="150"/>
      <c r="AJ101" s="150"/>
    </row>
    <row r="102" spans="6:36" s="10" customFormat="1" x14ac:dyDescent="0.25">
      <c r="F102" s="22"/>
      <c r="G102" s="22"/>
      <c r="O102" s="20"/>
      <c r="P102" s="22"/>
      <c r="U102" s="18"/>
      <c r="W102" s="147"/>
      <c r="X102" s="148"/>
      <c r="Y102" s="149"/>
      <c r="Z102" s="150"/>
      <c r="AA102" s="147"/>
      <c r="AB102" s="147"/>
      <c r="AC102" s="147"/>
      <c r="AD102" s="147"/>
      <c r="AE102" s="147"/>
      <c r="AF102" s="148"/>
      <c r="AG102" s="150"/>
      <c r="AH102" s="150"/>
      <c r="AI102" s="150"/>
      <c r="AJ102" s="150"/>
    </row>
    <row r="103" spans="6:36" s="10" customFormat="1" x14ac:dyDescent="0.25">
      <c r="F103" s="22"/>
      <c r="G103" s="22"/>
      <c r="O103" s="20"/>
      <c r="P103" s="22"/>
      <c r="U103" s="18"/>
      <c r="W103" s="147"/>
      <c r="X103" s="148"/>
      <c r="Y103" s="149"/>
      <c r="Z103" s="150"/>
      <c r="AA103" s="147"/>
      <c r="AB103" s="147"/>
      <c r="AC103" s="147"/>
      <c r="AD103" s="147"/>
      <c r="AE103" s="147"/>
      <c r="AF103" s="148"/>
      <c r="AG103" s="150"/>
      <c r="AH103" s="150"/>
      <c r="AI103" s="150"/>
      <c r="AJ103" s="150"/>
    </row>
    <row r="104" spans="6:36" s="10" customFormat="1" x14ac:dyDescent="0.25">
      <c r="F104" s="22"/>
      <c r="G104" s="22"/>
      <c r="O104" s="20"/>
      <c r="P104" s="22"/>
      <c r="U104" s="18"/>
      <c r="W104" s="147"/>
      <c r="X104" s="148"/>
      <c r="Y104" s="149"/>
      <c r="Z104" s="150"/>
      <c r="AA104" s="147"/>
      <c r="AB104" s="147"/>
      <c r="AC104" s="147"/>
      <c r="AD104" s="147"/>
      <c r="AE104" s="147"/>
      <c r="AF104" s="148"/>
      <c r="AG104" s="150"/>
      <c r="AH104" s="150"/>
      <c r="AI104" s="150"/>
      <c r="AJ104" s="150"/>
    </row>
    <row r="105" spans="6:36" s="10" customFormat="1" x14ac:dyDescent="0.25">
      <c r="F105" s="22"/>
      <c r="G105" s="22"/>
      <c r="O105" s="20"/>
      <c r="P105" s="22"/>
      <c r="U105" s="18"/>
      <c r="W105" s="147"/>
      <c r="X105" s="148"/>
      <c r="Y105" s="149"/>
      <c r="Z105" s="150"/>
      <c r="AA105" s="147"/>
      <c r="AB105" s="147"/>
      <c r="AC105" s="147"/>
      <c r="AD105" s="147"/>
      <c r="AE105" s="147"/>
      <c r="AF105" s="148"/>
      <c r="AG105" s="150"/>
      <c r="AH105" s="150"/>
      <c r="AI105" s="150"/>
      <c r="AJ105" s="150"/>
    </row>
    <row r="106" spans="6:36" s="10" customFormat="1" x14ac:dyDescent="0.25">
      <c r="F106" s="22"/>
      <c r="G106" s="22"/>
      <c r="O106" s="20"/>
      <c r="P106" s="22"/>
      <c r="U106" s="18"/>
      <c r="W106" s="147"/>
      <c r="X106" s="148"/>
      <c r="Y106" s="149"/>
      <c r="Z106" s="150"/>
      <c r="AA106" s="147"/>
      <c r="AB106" s="147"/>
      <c r="AC106" s="147"/>
      <c r="AD106" s="147"/>
      <c r="AE106" s="147"/>
      <c r="AF106" s="148"/>
      <c r="AG106" s="150"/>
      <c r="AH106" s="150"/>
      <c r="AI106" s="150"/>
      <c r="AJ106" s="150"/>
    </row>
    <row r="107" spans="6:36" s="10" customFormat="1" x14ac:dyDescent="0.25">
      <c r="F107" s="22"/>
      <c r="G107" s="22"/>
      <c r="O107" s="20"/>
      <c r="P107" s="22"/>
      <c r="U107" s="18"/>
      <c r="W107" s="147"/>
      <c r="X107" s="148"/>
      <c r="Y107" s="149"/>
      <c r="Z107" s="150"/>
      <c r="AA107" s="147"/>
      <c r="AB107" s="147"/>
      <c r="AC107" s="147"/>
      <c r="AD107" s="147"/>
      <c r="AE107" s="147"/>
      <c r="AF107" s="148"/>
      <c r="AG107" s="150"/>
      <c r="AH107" s="150"/>
      <c r="AI107" s="150"/>
      <c r="AJ107" s="150"/>
    </row>
    <row r="108" spans="6:36" s="10" customFormat="1" x14ac:dyDescent="0.25">
      <c r="F108" s="22"/>
      <c r="G108" s="22"/>
      <c r="O108" s="20"/>
      <c r="P108" s="22"/>
      <c r="U108" s="18"/>
      <c r="W108" s="147"/>
      <c r="X108" s="148"/>
      <c r="Y108" s="149"/>
      <c r="Z108" s="150"/>
      <c r="AA108" s="147"/>
      <c r="AB108" s="147"/>
      <c r="AC108" s="147"/>
      <c r="AD108" s="147"/>
      <c r="AE108" s="147"/>
      <c r="AF108" s="148"/>
      <c r="AG108" s="150"/>
      <c r="AH108" s="150"/>
      <c r="AI108" s="150"/>
      <c r="AJ108" s="150"/>
    </row>
    <row r="109" spans="6:36" s="10" customFormat="1" x14ac:dyDescent="0.25">
      <c r="F109" s="22"/>
      <c r="G109" s="22"/>
      <c r="O109" s="20"/>
      <c r="P109" s="22"/>
      <c r="U109" s="18"/>
      <c r="W109" s="147"/>
      <c r="X109" s="148"/>
      <c r="Y109" s="149"/>
      <c r="Z109" s="150"/>
      <c r="AA109" s="147"/>
      <c r="AB109" s="147"/>
      <c r="AC109" s="147"/>
      <c r="AD109" s="147"/>
      <c r="AE109" s="147"/>
      <c r="AF109" s="148"/>
      <c r="AG109" s="150"/>
      <c r="AH109" s="150"/>
      <c r="AI109" s="150"/>
      <c r="AJ109" s="150"/>
    </row>
    <row r="110" spans="6:36" s="10" customFormat="1" x14ac:dyDescent="0.25">
      <c r="F110" s="22"/>
      <c r="G110" s="22"/>
      <c r="O110" s="20"/>
      <c r="P110" s="22"/>
      <c r="U110" s="18"/>
      <c r="W110" s="147"/>
      <c r="X110" s="148"/>
      <c r="Y110" s="149"/>
      <c r="Z110" s="150"/>
      <c r="AA110" s="147"/>
      <c r="AB110" s="147"/>
      <c r="AC110" s="147"/>
      <c r="AD110" s="147"/>
      <c r="AE110" s="147"/>
      <c r="AF110" s="148"/>
      <c r="AG110" s="150"/>
      <c r="AH110" s="150"/>
      <c r="AI110" s="150"/>
      <c r="AJ110" s="150"/>
    </row>
    <row r="111" spans="6:36" s="10" customFormat="1" x14ac:dyDescent="0.25">
      <c r="F111" s="22"/>
      <c r="G111" s="22"/>
      <c r="O111" s="20"/>
      <c r="P111" s="22"/>
      <c r="U111" s="18"/>
      <c r="W111" s="147"/>
      <c r="X111" s="148"/>
      <c r="Y111" s="149"/>
      <c r="Z111" s="150"/>
      <c r="AA111" s="147"/>
      <c r="AB111" s="147"/>
      <c r="AC111" s="147"/>
      <c r="AD111" s="147"/>
      <c r="AE111" s="147"/>
      <c r="AF111" s="148"/>
      <c r="AG111" s="150"/>
      <c r="AH111" s="150"/>
      <c r="AI111" s="150"/>
      <c r="AJ111" s="150"/>
    </row>
    <row r="112" spans="6:36" s="10" customFormat="1" x14ac:dyDescent="0.25">
      <c r="F112" s="22"/>
      <c r="G112" s="22"/>
      <c r="O112" s="20"/>
      <c r="P112" s="22"/>
      <c r="U112" s="18"/>
      <c r="W112" s="147"/>
      <c r="X112" s="148"/>
      <c r="Y112" s="149"/>
      <c r="Z112" s="150"/>
      <c r="AA112" s="147"/>
      <c r="AB112" s="147"/>
      <c r="AC112" s="147"/>
      <c r="AD112" s="147"/>
      <c r="AE112" s="147"/>
      <c r="AF112" s="148"/>
      <c r="AG112" s="150"/>
      <c r="AH112" s="150"/>
      <c r="AI112" s="150"/>
      <c r="AJ112" s="150"/>
    </row>
    <row r="113" spans="6:36" s="10" customFormat="1" x14ac:dyDescent="0.25">
      <c r="F113" s="22"/>
      <c r="G113" s="22"/>
      <c r="O113" s="20"/>
      <c r="P113" s="22"/>
      <c r="U113" s="18"/>
      <c r="W113" s="147"/>
      <c r="X113" s="148"/>
      <c r="Y113" s="149"/>
      <c r="Z113" s="150"/>
      <c r="AA113" s="147"/>
      <c r="AB113" s="147"/>
      <c r="AC113" s="147"/>
      <c r="AD113" s="147"/>
      <c r="AE113" s="147"/>
      <c r="AF113" s="148"/>
      <c r="AG113" s="150"/>
      <c r="AH113" s="150"/>
      <c r="AI113" s="150"/>
      <c r="AJ113" s="150"/>
    </row>
    <row r="114" spans="6:36" s="10" customFormat="1" x14ac:dyDescent="0.25">
      <c r="F114" s="22"/>
      <c r="G114" s="22"/>
      <c r="O114" s="20"/>
      <c r="P114" s="22"/>
      <c r="U114" s="18"/>
      <c r="W114" s="147"/>
      <c r="X114" s="148"/>
      <c r="Y114" s="149"/>
      <c r="Z114" s="150"/>
      <c r="AA114" s="147"/>
      <c r="AB114" s="147"/>
      <c r="AC114" s="147"/>
      <c r="AD114" s="147"/>
      <c r="AE114" s="147"/>
      <c r="AF114" s="148"/>
      <c r="AG114" s="150"/>
      <c r="AH114" s="150"/>
      <c r="AI114" s="150"/>
      <c r="AJ114" s="150"/>
    </row>
    <row r="115" spans="6:36" s="10" customFormat="1" x14ac:dyDescent="0.25">
      <c r="F115" s="22"/>
      <c r="G115" s="22"/>
      <c r="O115" s="20"/>
      <c r="P115" s="22"/>
      <c r="U115" s="18"/>
      <c r="W115" s="147"/>
      <c r="X115" s="148"/>
      <c r="Y115" s="149"/>
      <c r="Z115" s="150"/>
      <c r="AA115" s="147"/>
      <c r="AB115" s="147"/>
      <c r="AC115" s="147"/>
      <c r="AD115" s="147"/>
      <c r="AE115" s="147"/>
      <c r="AF115" s="148"/>
      <c r="AG115" s="150"/>
      <c r="AH115" s="150"/>
      <c r="AI115" s="150"/>
      <c r="AJ115" s="150"/>
    </row>
    <row r="116" spans="6:36" s="10" customFormat="1" x14ac:dyDescent="0.25">
      <c r="F116" s="22"/>
      <c r="G116" s="22"/>
      <c r="O116" s="20"/>
      <c r="P116" s="22"/>
      <c r="U116" s="18"/>
      <c r="W116" s="147"/>
      <c r="X116" s="148"/>
      <c r="Y116" s="149"/>
      <c r="Z116" s="150"/>
      <c r="AA116" s="147"/>
      <c r="AB116" s="147"/>
      <c r="AC116" s="147"/>
      <c r="AD116" s="147"/>
      <c r="AE116" s="147"/>
      <c r="AF116" s="148"/>
      <c r="AG116" s="150"/>
      <c r="AH116" s="150"/>
      <c r="AI116" s="150"/>
      <c r="AJ116" s="150"/>
    </row>
    <row r="117" spans="6:36" s="10" customFormat="1" x14ac:dyDescent="0.25">
      <c r="F117" s="22"/>
      <c r="G117" s="22"/>
      <c r="O117" s="20"/>
      <c r="P117" s="22"/>
      <c r="U117" s="18"/>
      <c r="W117" s="147"/>
      <c r="X117" s="148"/>
      <c r="Y117" s="149"/>
      <c r="Z117" s="150"/>
      <c r="AA117" s="147"/>
      <c r="AB117" s="147"/>
      <c r="AC117" s="147"/>
      <c r="AD117" s="147"/>
      <c r="AE117" s="147"/>
      <c r="AF117" s="148"/>
      <c r="AG117" s="150"/>
      <c r="AH117" s="150"/>
      <c r="AI117" s="150"/>
      <c r="AJ117" s="150"/>
    </row>
    <row r="118" spans="6:36" s="10" customFormat="1" x14ac:dyDescent="0.25">
      <c r="F118" s="22"/>
      <c r="G118" s="22"/>
      <c r="O118" s="20"/>
      <c r="P118" s="22"/>
      <c r="U118" s="18"/>
      <c r="W118" s="147"/>
      <c r="X118" s="148"/>
      <c r="Y118" s="149"/>
      <c r="Z118" s="150"/>
      <c r="AA118" s="147"/>
      <c r="AB118" s="147"/>
      <c r="AC118" s="147"/>
      <c r="AD118" s="147"/>
      <c r="AE118" s="147"/>
      <c r="AF118" s="148"/>
      <c r="AG118" s="150"/>
      <c r="AH118" s="150"/>
      <c r="AI118" s="150"/>
      <c r="AJ118" s="150"/>
    </row>
    <row r="119" spans="6:36" s="10" customFormat="1" x14ac:dyDescent="0.25">
      <c r="F119" s="22"/>
      <c r="G119" s="22"/>
      <c r="O119" s="20"/>
      <c r="P119" s="22"/>
      <c r="U119" s="18"/>
      <c r="W119" s="147"/>
      <c r="X119" s="148"/>
      <c r="Y119" s="149"/>
      <c r="Z119" s="150"/>
      <c r="AA119" s="147"/>
      <c r="AB119" s="147"/>
      <c r="AC119" s="147"/>
      <c r="AD119" s="147"/>
      <c r="AE119" s="147"/>
      <c r="AF119" s="148"/>
      <c r="AG119" s="150"/>
      <c r="AH119" s="150"/>
      <c r="AI119" s="150"/>
      <c r="AJ119" s="150"/>
    </row>
    <row r="120" spans="6:36" s="10" customFormat="1" x14ac:dyDescent="0.25">
      <c r="F120" s="22"/>
      <c r="G120" s="22"/>
      <c r="O120" s="20"/>
      <c r="P120" s="22"/>
      <c r="U120" s="18"/>
      <c r="W120" s="147"/>
      <c r="X120" s="148"/>
      <c r="Y120" s="149"/>
      <c r="Z120" s="150"/>
      <c r="AA120" s="147"/>
      <c r="AB120" s="147"/>
      <c r="AC120" s="147"/>
      <c r="AD120" s="147"/>
      <c r="AE120" s="147"/>
      <c r="AF120" s="148"/>
      <c r="AG120" s="150"/>
      <c r="AH120" s="150"/>
      <c r="AI120" s="150"/>
      <c r="AJ120" s="150"/>
    </row>
    <row r="121" spans="6:36" s="10" customFormat="1" x14ac:dyDescent="0.25">
      <c r="F121" s="22"/>
      <c r="G121" s="22"/>
      <c r="O121" s="20"/>
      <c r="P121" s="22"/>
      <c r="U121" s="18"/>
      <c r="W121" s="147"/>
      <c r="X121" s="148"/>
      <c r="Y121" s="149"/>
      <c r="Z121" s="150"/>
      <c r="AA121" s="147"/>
      <c r="AB121" s="147"/>
      <c r="AC121" s="147"/>
      <c r="AD121" s="147"/>
      <c r="AE121" s="147"/>
      <c r="AF121" s="148"/>
      <c r="AG121" s="150"/>
      <c r="AH121" s="150"/>
      <c r="AI121" s="150"/>
      <c r="AJ121" s="150"/>
    </row>
    <row r="122" spans="6:36" s="10" customFormat="1" x14ac:dyDescent="0.25">
      <c r="F122" s="22"/>
      <c r="G122" s="22"/>
      <c r="O122" s="20"/>
      <c r="P122" s="22"/>
      <c r="U122" s="18"/>
      <c r="W122" s="147"/>
      <c r="X122" s="148"/>
      <c r="Y122" s="149"/>
      <c r="Z122" s="150"/>
      <c r="AA122" s="147"/>
      <c r="AB122" s="147"/>
      <c r="AC122" s="147"/>
      <c r="AD122" s="147"/>
      <c r="AE122" s="147"/>
      <c r="AF122" s="148"/>
      <c r="AG122" s="150"/>
      <c r="AH122" s="150"/>
      <c r="AI122" s="150"/>
      <c r="AJ122" s="150"/>
    </row>
    <row r="123" spans="6:36" s="10" customFormat="1" x14ac:dyDescent="0.25">
      <c r="F123" s="22"/>
      <c r="G123" s="22"/>
      <c r="O123" s="20"/>
      <c r="P123" s="22"/>
      <c r="U123" s="18"/>
      <c r="W123" s="147"/>
      <c r="X123" s="148"/>
      <c r="Y123" s="149"/>
      <c r="Z123" s="150"/>
      <c r="AA123" s="147"/>
      <c r="AB123" s="147"/>
      <c r="AC123" s="147"/>
      <c r="AD123" s="147"/>
      <c r="AE123" s="147"/>
      <c r="AF123" s="148"/>
      <c r="AG123" s="150"/>
      <c r="AH123" s="150"/>
      <c r="AI123" s="150"/>
      <c r="AJ123" s="150"/>
    </row>
    <row r="124" spans="6:36" s="10" customFormat="1" x14ac:dyDescent="0.25">
      <c r="F124" s="22"/>
      <c r="G124" s="22"/>
      <c r="O124" s="20"/>
      <c r="P124" s="22"/>
      <c r="U124" s="18"/>
      <c r="W124" s="147"/>
      <c r="X124" s="148"/>
      <c r="Y124" s="149"/>
      <c r="Z124" s="150"/>
      <c r="AA124" s="147"/>
      <c r="AB124" s="147"/>
      <c r="AC124" s="147"/>
      <c r="AD124" s="147"/>
      <c r="AE124" s="147"/>
      <c r="AF124" s="148"/>
      <c r="AG124" s="150"/>
      <c r="AH124" s="150"/>
      <c r="AI124" s="150"/>
      <c r="AJ124" s="150"/>
    </row>
    <row r="125" spans="6:36" s="10" customFormat="1" x14ac:dyDescent="0.25">
      <c r="F125" s="22"/>
      <c r="G125" s="22"/>
      <c r="O125" s="20"/>
      <c r="P125" s="22"/>
      <c r="U125" s="18"/>
      <c r="W125" s="147"/>
      <c r="X125" s="148"/>
      <c r="Y125" s="149"/>
      <c r="Z125" s="150"/>
      <c r="AA125" s="147"/>
      <c r="AB125" s="147"/>
      <c r="AC125" s="147"/>
      <c r="AD125" s="147"/>
      <c r="AE125" s="147"/>
      <c r="AF125" s="148"/>
      <c r="AG125" s="150"/>
      <c r="AH125" s="150"/>
      <c r="AI125" s="150"/>
      <c r="AJ125" s="150"/>
    </row>
    <row r="126" spans="6:36" s="10" customFormat="1" x14ac:dyDescent="0.25">
      <c r="F126" s="22"/>
      <c r="G126" s="22"/>
      <c r="O126" s="20"/>
      <c r="P126" s="22"/>
      <c r="U126" s="18"/>
      <c r="W126" s="147"/>
      <c r="X126" s="148"/>
      <c r="Y126" s="149"/>
      <c r="Z126" s="150"/>
      <c r="AA126" s="147"/>
      <c r="AB126" s="147"/>
      <c r="AC126" s="147"/>
      <c r="AD126" s="147"/>
      <c r="AE126" s="147"/>
      <c r="AF126" s="148"/>
      <c r="AG126" s="150"/>
      <c r="AH126" s="150"/>
      <c r="AI126" s="150"/>
      <c r="AJ126" s="150"/>
    </row>
    <row r="127" spans="6:36" s="10" customFormat="1" x14ac:dyDescent="0.25">
      <c r="F127" s="22"/>
      <c r="G127" s="22"/>
      <c r="O127" s="20"/>
      <c r="P127" s="22"/>
      <c r="U127" s="18"/>
      <c r="W127" s="147"/>
      <c r="X127" s="148"/>
      <c r="Y127" s="149"/>
      <c r="Z127" s="150"/>
      <c r="AA127" s="147"/>
      <c r="AB127" s="147"/>
      <c r="AC127" s="147"/>
      <c r="AD127" s="147"/>
      <c r="AE127" s="147"/>
      <c r="AF127" s="148"/>
      <c r="AG127" s="150"/>
      <c r="AH127" s="150"/>
      <c r="AI127" s="150"/>
      <c r="AJ127" s="150"/>
    </row>
    <row r="128" spans="6:36" s="10" customFormat="1" x14ac:dyDescent="0.25">
      <c r="F128" s="22"/>
      <c r="G128" s="22"/>
      <c r="O128" s="20"/>
      <c r="P128" s="22"/>
      <c r="U128" s="18"/>
      <c r="W128" s="147"/>
      <c r="X128" s="148"/>
      <c r="Y128" s="149"/>
      <c r="Z128" s="150"/>
      <c r="AA128" s="147"/>
      <c r="AB128" s="147"/>
      <c r="AC128" s="147"/>
      <c r="AD128" s="147"/>
      <c r="AE128" s="147"/>
      <c r="AF128" s="148"/>
      <c r="AG128" s="150"/>
      <c r="AH128" s="150"/>
      <c r="AI128" s="150"/>
      <c r="AJ128" s="150"/>
    </row>
    <row r="129" spans="6:36" s="10" customFormat="1" x14ac:dyDescent="0.25">
      <c r="F129" s="22"/>
      <c r="G129" s="22"/>
      <c r="O129" s="20"/>
      <c r="P129" s="22"/>
      <c r="U129" s="18"/>
      <c r="W129" s="147"/>
      <c r="X129" s="148"/>
      <c r="Y129" s="149"/>
      <c r="Z129" s="150"/>
      <c r="AA129" s="147"/>
      <c r="AB129" s="147"/>
      <c r="AC129" s="147"/>
      <c r="AD129" s="147"/>
      <c r="AE129" s="147"/>
      <c r="AF129" s="148"/>
      <c r="AG129" s="150"/>
      <c r="AH129" s="150"/>
      <c r="AI129" s="150"/>
      <c r="AJ129" s="150"/>
    </row>
    <row r="130" spans="6:36" s="10" customFormat="1" x14ac:dyDescent="0.25">
      <c r="F130" s="22"/>
      <c r="G130" s="22"/>
      <c r="O130" s="20"/>
      <c r="P130" s="22"/>
      <c r="U130" s="18"/>
      <c r="W130" s="147"/>
      <c r="X130" s="148"/>
      <c r="Y130" s="149"/>
      <c r="Z130" s="150"/>
      <c r="AA130" s="147"/>
      <c r="AB130" s="147"/>
      <c r="AC130" s="147"/>
      <c r="AD130" s="147"/>
      <c r="AE130" s="147"/>
      <c r="AF130" s="148"/>
      <c r="AG130" s="150"/>
      <c r="AH130" s="150"/>
      <c r="AI130" s="150"/>
      <c r="AJ130" s="150"/>
    </row>
    <row r="131" spans="6:36" s="10" customFormat="1" x14ac:dyDescent="0.25">
      <c r="F131" s="22"/>
      <c r="G131" s="22"/>
      <c r="O131" s="20"/>
      <c r="P131" s="22"/>
      <c r="U131" s="18"/>
      <c r="W131" s="147"/>
      <c r="X131" s="148"/>
      <c r="Y131" s="149"/>
      <c r="Z131" s="150"/>
      <c r="AA131" s="147"/>
      <c r="AB131" s="147"/>
      <c r="AC131" s="147"/>
      <c r="AD131" s="147"/>
      <c r="AE131" s="147"/>
      <c r="AF131" s="148"/>
      <c r="AG131" s="150"/>
      <c r="AH131" s="150"/>
      <c r="AI131" s="150"/>
      <c r="AJ131" s="150"/>
    </row>
    <row r="132" spans="6:36" s="10" customFormat="1" x14ac:dyDescent="0.25">
      <c r="F132" s="22"/>
      <c r="G132" s="22"/>
      <c r="O132" s="20"/>
      <c r="P132" s="22"/>
      <c r="U132" s="18"/>
      <c r="W132" s="147"/>
      <c r="X132" s="148"/>
      <c r="Y132" s="149"/>
      <c r="Z132" s="150"/>
      <c r="AA132" s="147"/>
      <c r="AB132" s="147"/>
      <c r="AC132" s="147"/>
      <c r="AD132" s="147"/>
      <c r="AE132" s="147"/>
      <c r="AF132" s="148"/>
      <c r="AG132" s="150"/>
      <c r="AH132" s="150"/>
      <c r="AI132" s="150"/>
      <c r="AJ132" s="150"/>
    </row>
  </sheetData>
  <autoFilter ref="A1:AJ94" xr:uid="{00000000-0009-0000-0000-000000000000}">
    <filterColumn colId="8" showButton="0"/>
    <filterColumn colId="9" showButton="0"/>
    <filterColumn colId="10" showButton="0"/>
    <filterColumn colId="17" showButton="0"/>
    <filterColumn colId="18" showButton="0"/>
    <filterColumn colId="19" showButton="0"/>
    <filterColumn colId="26" showButton="0"/>
    <filterColumn colId="27" showButton="0"/>
    <filterColumn colId="28" showButton="0"/>
  </autoFilter>
  <mergeCells count="335">
    <mergeCell ref="T47:T49"/>
    <mergeCell ref="T42:T46"/>
    <mergeCell ref="T50:T56"/>
    <mergeCell ref="T57:T60"/>
    <mergeCell ref="V42:V46"/>
    <mergeCell ref="Y52:Y53"/>
    <mergeCell ref="W50:W54"/>
    <mergeCell ref="X50:X54"/>
    <mergeCell ref="X66:X68"/>
    <mergeCell ref="W66:W68"/>
    <mergeCell ref="V47:V49"/>
    <mergeCell ref="V57:V60"/>
    <mergeCell ref="U47:U49"/>
    <mergeCell ref="AI1:AI2"/>
    <mergeCell ref="AH1:AH2"/>
    <mergeCell ref="AG3:AG6"/>
    <mergeCell ref="AF1:AF2"/>
    <mergeCell ref="AE1:AE2"/>
    <mergeCell ref="V1:V2"/>
    <mergeCell ref="V3:V6"/>
    <mergeCell ref="U3:U6"/>
    <mergeCell ref="T3:T6"/>
    <mergeCell ref="U19:U29"/>
    <mergeCell ref="U12:U18"/>
    <mergeCell ref="U7:U11"/>
    <mergeCell ref="N1:N2"/>
    <mergeCell ref="O3:O6"/>
    <mergeCell ref="S3:S6"/>
    <mergeCell ref="R3:R6"/>
    <mergeCell ref="Q3:Q6"/>
    <mergeCell ref="P3:P6"/>
    <mergeCell ref="Q1:Q2"/>
    <mergeCell ref="Q12:Q18"/>
    <mergeCell ref="R12:R18"/>
    <mergeCell ref="S12:S18"/>
    <mergeCell ref="T12:T18"/>
    <mergeCell ref="Q7:Q11"/>
    <mergeCell ref="AJ1:AJ2"/>
    <mergeCell ref="R1:U1"/>
    <mergeCell ref="AA1:AD1"/>
    <mergeCell ref="W1:W2"/>
    <mergeCell ref="X1:X2"/>
    <mergeCell ref="Y1:Y2"/>
    <mergeCell ref="Z1:Z2"/>
    <mergeCell ref="AG1:AG2"/>
    <mergeCell ref="AG7:AG29"/>
    <mergeCell ref="X26:X28"/>
    <mergeCell ref="X7:X9"/>
    <mergeCell ref="W7:W9"/>
    <mergeCell ref="V19:V29"/>
    <mergeCell ref="W26:W28"/>
    <mergeCell ref="AH10:AH11"/>
    <mergeCell ref="AH7:AH9"/>
    <mergeCell ref="X10:X11"/>
    <mergeCell ref="W10:W11"/>
    <mergeCell ref="V7:V11"/>
    <mergeCell ref="A1:A2"/>
    <mergeCell ref="B1:B2"/>
    <mergeCell ref="D1:D2"/>
    <mergeCell ref="I1:L1"/>
    <mergeCell ref="H1:H2"/>
    <mergeCell ref="G1:G2"/>
    <mergeCell ref="F1:F2"/>
    <mergeCell ref="E1:E2"/>
    <mergeCell ref="J7:J29"/>
    <mergeCell ref="I7:I29"/>
    <mergeCell ref="G7:G29"/>
    <mergeCell ref="E7:E29"/>
    <mergeCell ref="D3:D29"/>
    <mergeCell ref="H7:H29"/>
    <mergeCell ref="K7:K29"/>
    <mergeCell ref="F3:F6"/>
    <mergeCell ref="C3:C29"/>
    <mergeCell ref="B3:B29"/>
    <mergeCell ref="A3:A29"/>
    <mergeCell ref="F7:F29"/>
    <mergeCell ref="L7:L29"/>
    <mergeCell ref="A79:A94"/>
    <mergeCell ref="B79:B94"/>
    <mergeCell ref="P87:P94"/>
    <mergeCell ref="V66:V68"/>
    <mergeCell ref="U66:U68"/>
    <mergeCell ref="T66:T68"/>
    <mergeCell ref="S66:S68"/>
    <mergeCell ref="R66:R68"/>
    <mergeCell ref="Q66:Q68"/>
    <mergeCell ref="P66:P68"/>
    <mergeCell ref="O66:O68"/>
    <mergeCell ref="N66:N68"/>
    <mergeCell ref="O79:O86"/>
    <mergeCell ref="P79:P86"/>
    <mergeCell ref="U79:U86"/>
    <mergeCell ref="T79:T86"/>
    <mergeCell ref="S79:S86"/>
    <mergeCell ref="R79:R86"/>
    <mergeCell ref="Q87:Q94"/>
    <mergeCell ref="R87:R94"/>
    <mergeCell ref="E66:E74"/>
    <mergeCell ref="N75:N78"/>
    <mergeCell ref="R75:R78"/>
    <mergeCell ref="Q69:Q74"/>
    <mergeCell ref="AG87:AG94"/>
    <mergeCell ref="X81:X82"/>
    <mergeCell ref="W81:W82"/>
    <mergeCell ref="AG50:AG60"/>
    <mergeCell ref="AG61:AG65"/>
    <mergeCell ref="AG66:AG78"/>
    <mergeCell ref="X87:X88"/>
    <mergeCell ref="U87:U94"/>
    <mergeCell ref="S87:S94"/>
    <mergeCell ref="T87:T94"/>
    <mergeCell ref="X77:X78"/>
    <mergeCell ref="AG79:AG86"/>
    <mergeCell ref="U50:U56"/>
    <mergeCell ref="V50:V56"/>
    <mergeCell ref="U57:U60"/>
    <mergeCell ref="V87:V94"/>
    <mergeCell ref="V75:V78"/>
    <mergeCell ref="T75:T78"/>
    <mergeCell ref="U75:U78"/>
    <mergeCell ref="V79:V86"/>
    <mergeCell ref="T69:T74"/>
    <mergeCell ref="U69:U74"/>
    <mergeCell ref="V69:V74"/>
    <mergeCell ref="T61:T65"/>
    <mergeCell ref="Q79:Q86"/>
    <mergeCell ref="L47:L49"/>
    <mergeCell ref="N47:N49"/>
    <mergeCell ref="N87:N94"/>
    <mergeCell ref="O87:O94"/>
    <mergeCell ref="O47:O49"/>
    <mergeCell ref="O30:O31"/>
    <mergeCell ref="P1:P2"/>
    <mergeCell ref="O1:O2"/>
    <mergeCell ref="P7:P11"/>
    <mergeCell ref="O7:O11"/>
    <mergeCell ref="N7:N11"/>
    <mergeCell ref="L87:L94"/>
    <mergeCell ref="M87:M94"/>
    <mergeCell ref="N30:N31"/>
    <mergeCell ref="O39:O41"/>
    <mergeCell ref="N39:N41"/>
    <mergeCell ref="M7:M29"/>
    <mergeCell ref="M30:M41"/>
    <mergeCell ref="M42:M46"/>
    <mergeCell ref="P42:P46"/>
    <mergeCell ref="O42:O46"/>
    <mergeCell ref="N42:N46"/>
    <mergeCell ref="N32:N38"/>
    <mergeCell ref="N50:N56"/>
    <mergeCell ref="M50:M60"/>
    <mergeCell ref="L50:L60"/>
    <mergeCell ref="P57:P60"/>
    <mergeCell ref="N57:N60"/>
    <mergeCell ref="L61:L65"/>
    <mergeCell ref="M61:M65"/>
    <mergeCell ref="N61:N65"/>
    <mergeCell ref="S75:S78"/>
    <mergeCell ref="S69:S74"/>
    <mergeCell ref="O61:O65"/>
    <mergeCell ref="P61:P65"/>
    <mergeCell ref="Q61:Q65"/>
    <mergeCell ref="R61:R65"/>
    <mergeCell ref="S61:S65"/>
    <mergeCell ref="P50:P56"/>
    <mergeCell ref="Q50:Q56"/>
    <mergeCell ref="R50:R56"/>
    <mergeCell ref="S50:S56"/>
    <mergeCell ref="S57:S60"/>
    <mergeCell ref="O57:O60"/>
    <mergeCell ref="O50:O56"/>
    <mergeCell ref="R69:R74"/>
    <mergeCell ref="G75:G78"/>
    <mergeCell ref="H75:H78"/>
    <mergeCell ref="I75:I78"/>
    <mergeCell ref="J75:J78"/>
    <mergeCell ref="K66:K74"/>
    <mergeCell ref="I66:I74"/>
    <mergeCell ref="R57:R60"/>
    <mergeCell ref="L79:L86"/>
    <mergeCell ref="M79:M86"/>
    <mergeCell ref="P69:P74"/>
    <mergeCell ref="N79:N86"/>
    <mergeCell ref="J66:J74"/>
    <mergeCell ref="L66:L74"/>
    <mergeCell ref="M66:M74"/>
    <mergeCell ref="N69:N74"/>
    <mergeCell ref="O69:O74"/>
    <mergeCell ref="O75:O78"/>
    <mergeCell ref="P75:P78"/>
    <mergeCell ref="Q75:Q78"/>
    <mergeCell ref="K75:K78"/>
    <mergeCell ref="Q57:Q60"/>
    <mergeCell ref="L75:L78"/>
    <mergeCell ref="M75:M78"/>
    <mergeCell ref="K50:K60"/>
    <mergeCell ref="C79:C94"/>
    <mergeCell ref="D79:D94"/>
    <mergeCell ref="E87:E94"/>
    <mergeCell ref="F87:F94"/>
    <mergeCell ref="G87:G94"/>
    <mergeCell ref="H87:H94"/>
    <mergeCell ref="I87:I94"/>
    <mergeCell ref="J87:J94"/>
    <mergeCell ref="K87:K94"/>
    <mergeCell ref="E79:E86"/>
    <mergeCell ref="F79:F86"/>
    <mergeCell ref="G79:G86"/>
    <mergeCell ref="H79:H86"/>
    <mergeCell ref="I79:I86"/>
    <mergeCell ref="J79:J86"/>
    <mergeCell ref="K79:K86"/>
    <mergeCell ref="Q47:Q49"/>
    <mergeCell ref="R47:R49"/>
    <mergeCell ref="S47:S49"/>
    <mergeCell ref="J42:J46"/>
    <mergeCell ref="L42:L46"/>
    <mergeCell ref="K42:K46"/>
    <mergeCell ref="J47:J49"/>
    <mergeCell ref="K47:K49"/>
    <mergeCell ref="P47:P49"/>
    <mergeCell ref="Q42:Q46"/>
    <mergeCell ref="M47:M49"/>
    <mergeCell ref="S42:S46"/>
    <mergeCell ref="R42:R46"/>
    <mergeCell ref="G61:G65"/>
    <mergeCell ref="H61:H65"/>
    <mergeCell ref="I61:I65"/>
    <mergeCell ref="J61:J65"/>
    <mergeCell ref="K61:K65"/>
    <mergeCell ref="F66:F74"/>
    <mergeCell ref="G66:G74"/>
    <mergeCell ref="H66:H74"/>
    <mergeCell ref="I42:I46"/>
    <mergeCell ref="J50:J60"/>
    <mergeCell ref="H42:H46"/>
    <mergeCell ref="G42:G46"/>
    <mergeCell ref="G50:G60"/>
    <mergeCell ref="F50:F60"/>
    <mergeCell ref="I50:I60"/>
    <mergeCell ref="I47:I49"/>
    <mergeCell ref="F61:F65"/>
    <mergeCell ref="H47:H49"/>
    <mergeCell ref="G47:G49"/>
    <mergeCell ref="F47:F49"/>
    <mergeCell ref="F42:F46"/>
    <mergeCell ref="H50:H60"/>
    <mergeCell ref="P39:P41"/>
    <mergeCell ref="P30:P31"/>
    <mergeCell ref="S39:S41"/>
    <mergeCell ref="R39:R41"/>
    <mergeCell ref="Q39:Q41"/>
    <mergeCell ref="Q30:Q31"/>
    <mergeCell ref="T30:T31"/>
    <mergeCell ref="T7:T11"/>
    <mergeCell ref="S7:S11"/>
    <mergeCell ref="R7:R11"/>
    <mergeCell ref="P32:P38"/>
    <mergeCell ref="Q32:Q38"/>
    <mergeCell ref="T32:T38"/>
    <mergeCell ref="R30:R31"/>
    <mergeCell ref="S30:S31"/>
    <mergeCell ref="S19:S29"/>
    <mergeCell ref="T39:T41"/>
    <mergeCell ref="R32:R38"/>
    <mergeCell ref="S32:S38"/>
    <mergeCell ref="P19:P29"/>
    <mergeCell ref="T19:T29"/>
    <mergeCell ref="Q19:Q29"/>
    <mergeCell ref="R19:R29"/>
    <mergeCell ref="P12:P18"/>
    <mergeCell ref="AH50:AH51"/>
    <mergeCell ref="AH52:AH53"/>
    <mergeCell ref="AH42:AH43"/>
    <mergeCell ref="AH70:AH71"/>
    <mergeCell ref="U30:U31"/>
    <mergeCell ref="W36:W37"/>
    <mergeCell ref="W13:W14"/>
    <mergeCell ref="X13:X14"/>
    <mergeCell ref="X22:X24"/>
    <mergeCell ref="X19:X20"/>
    <mergeCell ref="W22:W24"/>
    <mergeCell ref="W19:W20"/>
    <mergeCell ref="AG30:AG41"/>
    <mergeCell ref="U39:U41"/>
    <mergeCell ref="V39:V41"/>
    <mergeCell ref="AG42:AG49"/>
    <mergeCell ref="V61:V65"/>
    <mergeCell ref="U42:U46"/>
    <mergeCell ref="U61:U65"/>
    <mergeCell ref="V30:V31"/>
    <mergeCell ref="X36:X37"/>
    <mergeCell ref="V12:V18"/>
    <mergeCell ref="U32:U38"/>
    <mergeCell ref="V32:V38"/>
    <mergeCell ref="O32:O38"/>
    <mergeCell ref="N3:N6"/>
    <mergeCell ref="M3:M6"/>
    <mergeCell ref="L3:L6"/>
    <mergeCell ref="K3:K6"/>
    <mergeCell ref="J3:J6"/>
    <mergeCell ref="I3:I6"/>
    <mergeCell ref="H3:H6"/>
    <mergeCell ref="G3:G6"/>
    <mergeCell ref="K30:K41"/>
    <mergeCell ref="L30:L41"/>
    <mergeCell ref="G30:G41"/>
    <mergeCell ref="I30:I41"/>
    <mergeCell ref="H30:H41"/>
    <mergeCell ref="J30:J41"/>
    <mergeCell ref="O19:O29"/>
    <mergeCell ref="N19:N29"/>
    <mergeCell ref="N12:N18"/>
    <mergeCell ref="O12:O18"/>
    <mergeCell ref="F75:F78"/>
    <mergeCell ref="E3:E6"/>
    <mergeCell ref="F30:F41"/>
    <mergeCell ref="B30:B41"/>
    <mergeCell ref="A30:A41"/>
    <mergeCell ref="C30:C41"/>
    <mergeCell ref="E50:E60"/>
    <mergeCell ref="D42:D60"/>
    <mergeCell ref="C42:C60"/>
    <mergeCell ref="A61:A78"/>
    <mergeCell ref="B61:B78"/>
    <mergeCell ref="C61:C78"/>
    <mergeCell ref="D61:D78"/>
    <mergeCell ref="E61:E65"/>
    <mergeCell ref="A42:A60"/>
    <mergeCell ref="D30:D41"/>
    <mergeCell ref="E30:E41"/>
    <mergeCell ref="E42:E46"/>
    <mergeCell ref="E75:E78"/>
    <mergeCell ref="B42:B60"/>
    <mergeCell ref="E47:E49"/>
  </mergeCells>
  <phoneticPr fontId="4" type="noConversion"/>
  <printOptions horizontalCentered="1" verticalCentered="1"/>
  <pageMargins left="0.70866141732283472" right="0.70866141732283472" top="0.74803149606299213" bottom="0.74803149606299213" header="0.31496062992125984" footer="0.31496062992125984"/>
  <pageSetup paperSize="5" scale="31" fitToHeight="0" orientation="landscape" r:id="rId1"/>
  <ignoredErrors>
    <ignoredError sqref="AE3:AI6" formulaRange="1"/>
    <ignoredError sqref="AE7:AI29 AE41" formula="1" formulaRange="1"/>
    <ignoredError sqref="AB7:AD29 AC30:AJ40 AC41:AD41 AF41:AJ41"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InKulpado666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Isabel Cano Ramirez</cp:lastModifiedBy>
  <cp:lastPrinted>2022-06-02T23:24:28Z</cp:lastPrinted>
  <dcterms:created xsi:type="dcterms:W3CDTF">2022-02-21T12:46:19Z</dcterms:created>
  <dcterms:modified xsi:type="dcterms:W3CDTF">2022-07-14T17:36:22Z</dcterms:modified>
</cp:coreProperties>
</file>