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A 2022\Acta 21 del 4 de agosto de 2022 ordinaria\Sesión ordinaria 4 de agosto de 2022\"/>
    </mc:Choice>
  </mc:AlternateContent>
  <bookViews>
    <workbookView xWindow="0" yWindow="0" windowWidth="20460" windowHeight="8970" tabRatio="716"/>
  </bookViews>
  <sheets>
    <sheet name="Cupos 2023-1" sheetId="5" r:id="rId1"/>
  </sheets>
  <definedNames>
    <definedName name="_xlnm._FilterDatabase" localSheetId="0" hidden="1">'Cupos 2023-1'!$A$4:$Y$62</definedName>
    <definedName name="_xlnm.Print_Titles" localSheetId="0">'Cupos 2023-1'!$A:$E,'Cupos 2023-1'!$1:$2</definedName>
  </definedNames>
  <calcPr calcId="152511"/>
</workbook>
</file>

<file path=xl/calcChain.xml><?xml version="1.0" encoding="utf-8"?>
<calcChain xmlns="http://schemas.openxmlformats.org/spreadsheetml/2006/main">
  <c r="N40" i="5" l="1"/>
  <c r="Y47" i="5" l="1"/>
  <c r="Y33" i="5"/>
  <c r="V33" i="5"/>
  <c r="W33" i="5" s="1"/>
  <c r="Y19" i="5"/>
  <c r="V19" i="5"/>
  <c r="W19" i="5" s="1"/>
  <c r="Y18" i="5"/>
  <c r="V18" i="5"/>
  <c r="W18" i="5" s="1"/>
  <c r="Y10" i="5"/>
  <c r="Y56" i="5" l="1"/>
  <c r="H57" i="5" l="1"/>
  <c r="Y53" i="5"/>
  <c r="Y52" i="5"/>
  <c r="Y48" i="5"/>
  <c r="Y46" i="5"/>
  <c r="Y41" i="5"/>
  <c r="Y40" i="5"/>
  <c r="Y35" i="5"/>
  <c r="Y34" i="5"/>
  <c r="Y28" i="5"/>
  <c r="Y27" i="5"/>
  <c r="Y22" i="5"/>
  <c r="Y21" i="5"/>
  <c r="Y14" i="5"/>
  <c r="Y13" i="5"/>
  <c r="Y7" i="5"/>
  <c r="Y6" i="5"/>
  <c r="Y8" i="5"/>
  <c r="Y9" i="5"/>
  <c r="Y11" i="5"/>
  <c r="Y12" i="5"/>
  <c r="Y15" i="5"/>
  <c r="Y16" i="5"/>
  <c r="Y17" i="5"/>
  <c r="Y20" i="5"/>
  <c r="Y23" i="5"/>
  <c r="Y24" i="5"/>
  <c r="Y25" i="5"/>
  <c r="Y26" i="5"/>
  <c r="Y29" i="5"/>
  <c r="Y30" i="5"/>
  <c r="Y31" i="5"/>
  <c r="Y32" i="5"/>
  <c r="Y36" i="5"/>
  <c r="Y37" i="5"/>
  <c r="Y38" i="5"/>
  <c r="Y39" i="5"/>
  <c r="Y42" i="5"/>
  <c r="Y43" i="5"/>
  <c r="Y44" i="5"/>
  <c r="Y45" i="5"/>
  <c r="Y49" i="5"/>
  <c r="Y50" i="5"/>
  <c r="Y51" i="5"/>
  <c r="Y54" i="5"/>
  <c r="Y55" i="5"/>
  <c r="Y5" i="5"/>
  <c r="Y57" i="5" l="1"/>
  <c r="M57" i="5" l="1"/>
  <c r="I57" i="5"/>
  <c r="J57" i="5"/>
  <c r="K57" i="5"/>
  <c r="L57" i="5"/>
  <c r="V52" i="5" l="1"/>
  <c r="W52" i="5" s="1"/>
  <c r="V51" i="5"/>
  <c r="W51" i="5" s="1"/>
  <c r="V50" i="5"/>
  <c r="W50" i="5" s="1"/>
  <c r="V49" i="5"/>
  <c r="W49" i="5" s="1"/>
  <c r="V46" i="5"/>
  <c r="W46" i="5" s="1"/>
  <c r="V37" i="5"/>
  <c r="W37" i="5" s="1"/>
  <c r="V38" i="5"/>
  <c r="W38" i="5" s="1"/>
  <c r="V39" i="5"/>
  <c r="W39" i="5" s="1"/>
  <c r="V41" i="5"/>
  <c r="W41" i="5" s="1"/>
  <c r="V36" i="5"/>
  <c r="W36" i="5" s="1"/>
  <c r="V35" i="5"/>
  <c r="W35" i="5" s="1"/>
  <c r="V34" i="5"/>
  <c r="W34" i="5" s="1"/>
  <c r="V32" i="5"/>
  <c r="W32" i="5" s="1"/>
  <c r="V31" i="5"/>
  <c r="W31" i="5" s="1"/>
  <c r="V30" i="5" l="1"/>
  <c r="W30" i="5" s="1"/>
  <c r="V29" i="5"/>
  <c r="W29" i="5" s="1"/>
  <c r="V28" i="5"/>
  <c r="W28" i="5" s="1"/>
  <c r="V26" i="5"/>
  <c r="W26" i="5" s="1"/>
  <c r="V22" i="5"/>
  <c r="W22" i="5" s="1"/>
  <c r="V21" i="5"/>
  <c r="W21" i="5" s="1"/>
  <c r="V20" i="5"/>
  <c r="W20" i="5" s="1"/>
  <c r="V17" i="5"/>
  <c r="W17" i="5" s="1"/>
  <c r="V16" i="5"/>
  <c r="W16" i="5" s="1"/>
  <c r="V15" i="5"/>
  <c r="W15" i="5" s="1"/>
  <c r="V14" i="5"/>
  <c r="W14" i="5" s="1"/>
  <c r="V13" i="5"/>
  <c r="W13" i="5" s="1"/>
  <c r="V12" i="5"/>
  <c r="W12" i="5" s="1"/>
  <c r="V8" i="5"/>
  <c r="W8" i="5" s="1"/>
  <c r="V7" i="5"/>
  <c r="W7" i="5" s="1"/>
  <c r="V6" i="5"/>
  <c r="W6" i="5" s="1"/>
  <c r="V5" i="5"/>
  <c r="W5" i="5" s="1"/>
  <c r="U43" i="5"/>
  <c r="T43" i="5"/>
  <c r="U42" i="5"/>
  <c r="T42" i="5"/>
  <c r="U40" i="5"/>
  <c r="T40" i="5"/>
  <c r="S40" i="5"/>
  <c r="R40" i="5"/>
  <c r="Q40" i="5"/>
  <c r="P40" i="5"/>
  <c r="O40" i="5"/>
  <c r="U23" i="5"/>
  <c r="T23" i="5"/>
  <c r="S23" i="5"/>
  <c r="R23" i="5"/>
  <c r="Q23" i="5"/>
  <c r="P23" i="5"/>
  <c r="O23" i="5"/>
  <c r="N23" i="5"/>
  <c r="V23" i="5" l="1"/>
  <c r="W23" i="5" s="1"/>
  <c r="V43" i="5"/>
  <c r="W43" i="5" s="1"/>
  <c r="V40" i="5"/>
  <c r="W40" i="5" s="1"/>
  <c r="V42" i="5"/>
  <c r="W42" i="5" s="1"/>
</calcChain>
</file>

<file path=xl/comments1.xml><?xml version="1.0" encoding="utf-8"?>
<comments xmlns="http://schemas.openxmlformats.org/spreadsheetml/2006/main">
  <authors>
    <author>Luz Maria Betancur Acosta</author>
    <author>POLI</author>
    <author>LILIANA MARIA  ESCOBAR</author>
    <author>Juan Camilo Perez Arias</author>
  </authors>
  <commentList>
    <comment ref="H22" authorId="0" shapeId="0">
      <text>
        <r>
          <rPr>
            <b/>
            <sz val="9"/>
            <color indexed="81"/>
            <rFont val="Tahoma"/>
            <family val="2"/>
          </rPr>
          <t>Luz Maria Betancur Acosta:</t>
        </r>
        <r>
          <rPr>
            <sz val="9"/>
            <color indexed="81"/>
            <rFont val="Tahoma"/>
            <family val="2"/>
          </rPr>
          <t xml:space="preserve">
En SACES se registraron erróneamente 661, pero históricamente se han ofertado 80.  Mientras se da la modificación, trabajar con el histórico.</t>
        </r>
      </text>
    </comment>
    <comment ref="H31" authorId="0" shapeId="0">
      <text>
        <r>
          <rPr>
            <sz val="9"/>
            <color indexed="81"/>
            <rFont val="Tahoma"/>
            <family val="2"/>
          </rPr>
          <t>En la Resolución 15746 del 18 de diciembre de 2019 se autorizan 60 cupos para el programa.</t>
        </r>
      </text>
    </comment>
    <comment ref="D35" authorId="1" shapeId="0">
      <text>
        <r>
          <rPr>
            <b/>
            <sz val="9"/>
            <color indexed="81"/>
            <rFont val="Tahoma"/>
            <family val="2"/>
          </rPr>
          <t>POLI:</t>
        </r>
        <r>
          <rPr>
            <sz val="9"/>
            <color indexed="81"/>
            <rFont val="Tahoma"/>
            <family val="2"/>
          </rPr>
          <t xml:space="preserve">
La vigencia de su registro calificado está vencida aunque se encuentra en trámite la renovación</t>
        </r>
      </text>
    </comment>
    <comment ref="H39" authorId="0" shapeId="0">
      <text>
        <r>
          <rPr>
            <b/>
            <sz val="9"/>
            <color indexed="81"/>
            <rFont val="Tahoma"/>
            <family val="2"/>
          </rPr>
          <t>Luz Maria Betancur Acosta:</t>
        </r>
        <r>
          <rPr>
            <sz val="9"/>
            <color indexed="81"/>
            <rFont val="Tahoma"/>
            <family val="2"/>
          </rPr>
          <t xml:space="preserve">
En SACES se registraron erróneamente 431, pero históricamente se han ofertado 40.  Mientras se da la modificación, trabajar con el histórico.</t>
        </r>
      </text>
    </comment>
    <comment ref="D42" authorId="2" shapeId="0">
      <text>
        <r>
          <rPr>
            <b/>
            <sz val="9"/>
            <color indexed="81"/>
            <rFont val="Tahoma"/>
            <family val="2"/>
          </rPr>
          <t>LILIANA MARIA  ESCOBAR:</t>
        </r>
        <r>
          <rPr>
            <sz val="9"/>
            <color indexed="81"/>
            <rFont val="Tahoma"/>
            <family val="2"/>
          </rPr>
          <t xml:space="preserve">
Acreditada sólo en la Ciudad de Medellín</t>
        </r>
      </text>
    </comment>
    <comment ref="H42" authorId="2" shapeId="0">
      <text>
        <r>
          <rPr>
            <sz val="9"/>
            <color indexed="81"/>
            <rFont val="Tahoma"/>
            <charset val="1"/>
          </rPr>
          <t xml:space="preserve">MEDELLÍN: 60
RIONEGRO: 60
</t>
        </r>
      </text>
    </comment>
    <comment ref="H45" authorId="3" shapeId="0">
      <text>
        <r>
          <rPr>
            <b/>
            <sz val="9"/>
            <color indexed="81"/>
            <rFont val="Tahoma"/>
            <family val="2"/>
          </rPr>
          <t>Juan Camilo Perez Arias:</t>
        </r>
        <r>
          <rPr>
            <sz val="9"/>
            <color indexed="81"/>
            <rFont val="Tahoma"/>
            <family val="2"/>
          </rPr>
          <t xml:space="preserve">
El acurdo académico aprobó 120 cupos para 2020-2</t>
        </r>
      </text>
    </comment>
    <comment ref="H46" authorId="3" shapeId="0">
      <text>
        <r>
          <rPr>
            <b/>
            <sz val="9"/>
            <color indexed="81"/>
            <rFont val="Tahoma"/>
            <family val="2"/>
          </rPr>
          <t>Juan Camilo Perez Arias:</t>
        </r>
        <r>
          <rPr>
            <sz val="9"/>
            <color indexed="81"/>
            <rFont val="Tahoma"/>
            <family val="2"/>
          </rPr>
          <t xml:space="preserve">
El acuerdo académico aprobó 40 cupos para 2020-2. La Resolución 14013 del 18 de julio de 2022 aprobó la renovación con 70 cupos</t>
        </r>
      </text>
    </comment>
    <comment ref="H47" authorId="3" shapeId="0">
      <text>
        <r>
          <rPr>
            <b/>
            <sz val="9"/>
            <color indexed="81"/>
            <rFont val="Tahoma"/>
            <family val="2"/>
          </rPr>
          <t>Juan Camilo Perez Arias:</t>
        </r>
        <r>
          <rPr>
            <sz val="9"/>
            <color indexed="81"/>
            <rFont val="Tahoma"/>
            <family val="2"/>
          </rPr>
          <t xml:space="preserve">
75 anuales:
50 el primer semestre
25 el segundo semestre</t>
        </r>
      </text>
    </comment>
    <comment ref="H48" authorId="0" shapeId="0">
      <text>
        <r>
          <rPr>
            <b/>
            <sz val="9"/>
            <color indexed="81"/>
            <rFont val="Tahoma"/>
            <family val="2"/>
          </rPr>
          <t>Luz Maria Betancur Acosta:</t>
        </r>
        <r>
          <rPr>
            <sz val="9"/>
            <color indexed="81"/>
            <rFont val="Tahoma"/>
            <family val="2"/>
          </rPr>
          <t xml:space="preserve">
En SACES se registraron erróneamente 431, pero históricamente se han ofertado 40.  Mientras se da la modificación, trabajar con el histórico.</t>
        </r>
      </text>
    </comment>
    <comment ref="C51" authorId="1" shapeId="0">
      <text>
        <r>
          <rPr>
            <b/>
            <sz val="9"/>
            <color indexed="81"/>
            <rFont val="Tahoma"/>
            <family val="2"/>
          </rPr>
          <t>POLI:</t>
        </r>
        <r>
          <rPr>
            <sz val="9"/>
            <color indexed="81"/>
            <rFont val="Tahoma"/>
            <family val="2"/>
          </rPr>
          <t xml:space="preserve">
Publicar en pagina web, Publicar aspirante inscrito en la convocatoria para la elección del representante de los docentes al Comité de Aseguramiento de la Calidad Institucional</t>
        </r>
      </text>
    </comment>
  </commentList>
</comments>
</file>

<file path=xl/sharedStrings.xml><?xml version="1.0" encoding="utf-8"?>
<sst xmlns="http://schemas.openxmlformats.org/spreadsheetml/2006/main" count="223" uniqueCount="99">
  <si>
    <t>FACULTAD</t>
  </si>
  <si>
    <t>ADMINISTRACIÓN</t>
  </si>
  <si>
    <t>CIENCIAS AGRARIAS</t>
  </si>
  <si>
    <t>COMUNICACIÓN AUDIOVISUAL</t>
  </si>
  <si>
    <t>GRADUADOS</t>
  </si>
  <si>
    <t>NOMBRE PROGRAMA</t>
  </si>
  <si>
    <t>AÑO</t>
  </si>
  <si>
    <t>SEMESTRE</t>
  </si>
  <si>
    <t>CÓDIGO SNIES PROGRAMA</t>
  </si>
  <si>
    <t>CÓDIGO MUNICIPIO DE OFRECIMIENTO</t>
  </si>
  <si>
    <t>NOMBRE MUNICIPIO DE OFRECIMIENTO</t>
  </si>
  <si>
    <t>CUPOS PROYECTADOS</t>
  </si>
  <si>
    <t>TRANSFERENCIAS INTERNAS</t>
  </si>
  <si>
    <t xml:space="preserve">REINGRESOS </t>
  </si>
  <si>
    <t>TECNOLOGIA EN COSTOS Y AUDITORIA</t>
  </si>
  <si>
    <t>*CONTADURIA PUBLICA</t>
  </si>
  <si>
    <t>ESPECIALIZACION EN GERENCIA FINANCIERA</t>
  </si>
  <si>
    <t>CIENCIAS BÁSICAS, SOCIALES Y HUMANAS</t>
  </si>
  <si>
    <t>EDUCACIÓN FÍSICA, RECREACIÓN Y DEPORTE</t>
  </si>
  <si>
    <t>INGENIERÍAS</t>
  </si>
  <si>
    <t>MEDELLÍN</t>
  </si>
  <si>
    <t>APARTADÓ</t>
  </si>
  <si>
    <t>RIONEGRO</t>
  </si>
  <si>
    <t>ADMINISTRACIÓN PÚBLICA</t>
  </si>
  <si>
    <t>ESPECIALIZACIÓN EN BIOTECNOLOGÍA DE LA REPRODUCCIÓN ANIMAL (en convenio con el CES)</t>
  </si>
  <si>
    <t>ESPECIALIZACIÓN EN GERENCIA DE AGRONEGOCIOS</t>
  </si>
  <si>
    <t>TECNOLOGÍA EN DESARROLLO DE SOFTWARE (Apartadó)</t>
  </si>
  <si>
    <t>CUPOS NUEVOS SEGÚN SACES *</t>
  </si>
  <si>
    <t>INGENIERÍA CIVIL (Rionegro)</t>
  </si>
  <si>
    <t>HISTÓRICO DE CUPOS NUEVOS</t>
  </si>
  <si>
    <t>2016-1</t>
  </si>
  <si>
    <t>2016-2</t>
  </si>
  <si>
    <t>2017-1</t>
  </si>
  <si>
    <t>2017-2</t>
  </si>
  <si>
    <t>2018-1</t>
  </si>
  <si>
    <t>2018-2</t>
  </si>
  <si>
    <t>2019-1</t>
  </si>
  <si>
    <t>2019-2</t>
  </si>
  <si>
    <t>-</t>
  </si>
  <si>
    <t>PROMEDIO 8 SEMESTRES</t>
  </si>
  <si>
    <t>DIFERENCIA ENTRE CUPOS NUEVOS SACES Y PROMEDIO CUPOS OFERTADOS 2016-2019</t>
  </si>
  <si>
    <t>ASIGNACIÓN CUPOS ACADÉMICOS POR FACULTAD Y PERÍODO EN PREGRADO Y POSGRADO</t>
  </si>
  <si>
    <t>Código:  FD-GE88</t>
  </si>
  <si>
    <t>BAJA</t>
  </si>
  <si>
    <t>ALTA</t>
  </si>
  <si>
    <t>DEMANDA</t>
  </si>
  <si>
    <r>
      <rPr>
        <b/>
        <sz val="10"/>
        <rFont val="Arial"/>
        <family val="2"/>
      </rPr>
      <t>NOTA 1:</t>
    </r>
    <r>
      <rPr>
        <sz val="10"/>
        <rFont val="Arial"/>
        <family val="2"/>
      </rPr>
      <t xml:space="preserve"> Los cupos según SACES fueron tomados directamente del aplicativo del MEN, consultando la pestaña de denominación académica 2, donde se reportan los cupos, en concordancia con el registro calificado vigente. </t>
    </r>
  </si>
  <si>
    <r>
      <rPr>
        <b/>
        <sz val="10"/>
        <rFont val="Arial"/>
        <family val="2"/>
      </rPr>
      <t>NOTA 3</t>
    </r>
    <r>
      <rPr>
        <sz val="10"/>
        <rFont val="Arial"/>
        <family val="2"/>
      </rPr>
      <t>: De conformidad con lo dispuesto en el Acuerdo 05 de 2016, en cada convocatoria se tendrá como mecanismo de admisión especial, dos cupos por programa para deportistas de altos logros.  En caso de que no se cubran dichos cupos, se admitirá el total de cupos con los aspirantes regulares. Los cupos de los deportistas están incluidos en el total de cupos nuevos.</t>
    </r>
  </si>
  <si>
    <t>ARTICULADOS</t>
  </si>
  <si>
    <r>
      <t xml:space="preserve">TECNOLOGIA AGROPECUARIA </t>
    </r>
    <r>
      <rPr>
        <sz val="10"/>
        <color indexed="10"/>
        <rFont val="Arial"/>
        <family val="2"/>
      </rPr>
      <t>[Acreditado]</t>
    </r>
  </si>
  <si>
    <r>
      <t>PROFESIONAL EN DEPORTE</t>
    </r>
    <r>
      <rPr>
        <b/>
        <i/>
        <sz val="10"/>
        <color indexed="10"/>
        <rFont val="Arial"/>
        <family val="2"/>
      </rPr>
      <t xml:space="preserve"> [Acreditado]</t>
    </r>
  </si>
  <si>
    <t>INGENIERÍA INFORMÁTICA (Rionegro)</t>
  </si>
  <si>
    <t>CONTADURIA PÚBLICA</t>
  </si>
  <si>
    <t>ESPECIALIZACIÓN EN SEGURIDAD EN EL TRABAJO</t>
  </si>
  <si>
    <t>TOTAL</t>
  </si>
  <si>
    <t>Versión: 03</t>
  </si>
  <si>
    <t xml:space="preserve">ASIGNACIÓN CUPOS ACADÉMICOS POR FACULTAD Y PERÍODO EN PREGRADO Y POSGRADO DEMANDA AUTÓNOMA                                           </t>
  </si>
  <si>
    <t>TRANSFERENCIAS EXTERNAS</t>
  </si>
  <si>
    <t>MAESTRÍA EN SISTEMAS AGRARIOS SOSTENIBLES</t>
  </si>
  <si>
    <t>MAESTRÍA EN GERENCIA DE ORGANIZACIONES DEPORTIVAS Y RECREATIVAS</t>
  </si>
  <si>
    <t>ESPECIALIZACIÓN EN ANALÍTICA DE DATOS (VIRTUAL)</t>
  </si>
  <si>
    <r>
      <t xml:space="preserve">TECNOLOGÍA EN GESTIÓN DE LA SEGURIDAD Y SALUD EN EL TRABAJO (Medellín) </t>
    </r>
    <r>
      <rPr>
        <b/>
        <i/>
        <sz val="10"/>
        <rFont val="Arial"/>
        <family val="2"/>
      </rPr>
      <t xml:space="preserve"> </t>
    </r>
    <r>
      <rPr>
        <b/>
        <i/>
        <sz val="10"/>
        <color indexed="10"/>
        <rFont val="Arial"/>
        <family val="2"/>
      </rPr>
      <t>[Acreditado]</t>
    </r>
    <r>
      <rPr>
        <sz val="10"/>
        <color indexed="10"/>
        <rFont val="Arial"/>
        <family val="2"/>
      </rPr>
      <t xml:space="preserve"> </t>
    </r>
  </si>
  <si>
    <r>
      <t>INGENIERÍA EN AUTOMATIZACIÓN Y CONTROL</t>
    </r>
    <r>
      <rPr>
        <b/>
        <i/>
        <sz val="10"/>
        <rFont val="Arial"/>
        <family val="2"/>
      </rPr>
      <t xml:space="preserve"> </t>
    </r>
    <r>
      <rPr>
        <b/>
        <i/>
        <sz val="10"/>
        <color indexed="10"/>
        <rFont val="Arial"/>
        <family val="2"/>
      </rPr>
      <t>[Acreditado]</t>
    </r>
  </si>
  <si>
    <t>PEND1</t>
  </si>
  <si>
    <t>PEND2</t>
  </si>
  <si>
    <t>MAESTRÍA EN DIDÁCTICAS DE LA EDUCACIÓN FÍSICA, LA RECREACIÓN Y EL DEPORTE</t>
  </si>
  <si>
    <r>
      <t xml:space="preserve">INGENIERÍA AGROPECUARIA </t>
    </r>
    <r>
      <rPr>
        <b/>
        <sz val="10"/>
        <color indexed="10"/>
        <rFont val="Arial"/>
        <family val="2"/>
      </rPr>
      <t>[Acreditado]</t>
    </r>
  </si>
  <si>
    <r>
      <t>ADMINISTRACIÓN DE EMPRESAS AGROPECUARIAS</t>
    </r>
    <r>
      <rPr>
        <b/>
        <sz val="10"/>
        <color indexed="10"/>
        <rFont val="Arial"/>
        <family val="2"/>
      </rPr>
      <t xml:space="preserve"> [Acreditado] </t>
    </r>
  </si>
  <si>
    <t>MAESTRÍA EN GERENCIA DE EMPRESAS PECUARIAS</t>
  </si>
  <si>
    <r>
      <t xml:space="preserve">TECNOLOGÍA EN QUÍMICA INDUSTRIAL Y DE LABORATORIO </t>
    </r>
    <r>
      <rPr>
        <b/>
        <sz val="10"/>
        <color rgb="FFFF0000"/>
        <rFont val="Arial"/>
        <family val="2"/>
      </rPr>
      <t>[Acreditado]</t>
    </r>
  </si>
  <si>
    <t>TECNOLOGÍA EN PRODUCCION DE AUDIOVISUAL</t>
  </si>
  <si>
    <t>TECNOLOGÍA PRODUCCIÓN DE EVENTOS</t>
  </si>
  <si>
    <r>
      <t>LICENCIATURA EN EDUCACIÓN FÍSICA, RECREACIÓN Y DEPORTE [</t>
    </r>
    <r>
      <rPr>
        <b/>
        <i/>
        <sz val="10"/>
        <color indexed="10"/>
        <rFont val="Arial"/>
        <family val="2"/>
      </rPr>
      <t xml:space="preserve">Acreditado] </t>
    </r>
  </si>
  <si>
    <t>TÉCNICA PROFESIONAL EN MASOTERAPIA</t>
  </si>
  <si>
    <r>
      <t xml:space="preserve">TECNOLOGÍA INDUSTRIAL </t>
    </r>
    <r>
      <rPr>
        <b/>
        <i/>
        <sz val="10"/>
        <color indexed="10"/>
        <rFont val="Arial"/>
        <family val="2"/>
      </rPr>
      <t>[Acreditado]</t>
    </r>
  </si>
  <si>
    <t>CONTADURÍA PÚBLICA</t>
  </si>
  <si>
    <t>INGENIERÍA DE PRODUCTIVIDAD Y CALIDAD</t>
  </si>
  <si>
    <t>ESPECIALIZACIÓN EN GERENCIA INTEGRAL</t>
  </si>
  <si>
    <t xml:space="preserve">ESPECIALIZACIÓN EN FINANZAS PÚBLICAS </t>
  </si>
  <si>
    <t xml:space="preserve">TECNOLOGIA EN GESTIÓN PÚBLICA </t>
  </si>
  <si>
    <t>TECNOLOGÍA EN GESTIÓN AEROPORTUARIA</t>
  </si>
  <si>
    <t xml:space="preserve">TECNOLOGÍA EN GESTIÓN LOGÍSTICA INTEGRAL (Apartadó) </t>
  </si>
  <si>
    <t>ESPECIALIZACIÓN EN LOGÍSTICA Y GESTIÓN DE CADENAS DE ABASTECIMIENTO</t>
  </si>
  <si>
    <t>TECNOLOGÍA EN GESTIÓN DE EMPRESAS Y DESTINOS TURÍSTICOS</t>
  </si>
  <si>
    <t>TECNOLOGÍA EN GESTIÓN LOGÍSTICA INTEGRAL</t>
  </si>
  <si>
    <t>TECNOLOGÍA EN CONSTRUCCIONES CIVILES</t>
  </si>
  <si>
    <t>TECNOLOGÍA EN INSTRUMENTACIÓN INDUSTRIAL</t>
  </si>
  <si>
    <t>INGENIERÍA EN SEGURIDAD Y SALUD EN EL TRABAJO</t>
  </si>
  <si>
    <r>
      <t xml:space="preserve">**INGENIERÍA INFORMÁTICA </t>
    </r>
    <r>
      <rPr>
        <b/>
        <sz val="10"/>
        <color indexed="10"/>
        <rFont val="Arial"/>
        <family val="2"/>
      </rPr>
      <t>[Acreditado]</t>
    </r>
  </si>
  <si>
    <t>**INGENIERÍA CIVIL</t>
  </si>
  <si>
    <t>TECNOLOGÍA EN SISTEMATIZACIÓN DE DATOS (POR CICLOS PROPEDÉUTICOS)</t>
  </si>
  <si>
    <t xml:space="preserve">TÉCNICO PROFESIONAL EN PROGRAMACIÓN DE SISTEMAS DE INFORMACIÓN (POR CICLOS PROPEDÉUTICOS) </t>
  </si>
  <si>
    <t>ESPECIALIZACIÓN EN HIGIENE OCUPACIONAL Y AMBIENTAL</t>
  </si>
  <si>
    <t>TECNOLOGÍA EN GESTIÓN DE INFRAESTRUCTURA DE TELECOMUNICACIONES</t>
  </si>
  <si>
    <t>TECNOLOGÍA EN CONSTRUCCIONES CIVILES (Rionegro)</t>
  </si>
  <si>
    <t>MAESTRÍA EN INGENIERÍA</t>
  </si>
  <si>
    <t xml:space="preserve">INGENIERÍA INFORMÁTICA (Apartadó) </t>
  </si>
  <si>
    <t>APROBADOS EN SESIÓN DEL __ DE AGOSTO DE 2022 POR EL CONSEJO ACADÉMICO</t>
  </si>
  <si>
    <r>
      <rPr>
        <b/>
        <sz val="10"/>
        <rFont val="Arial"/>
        <family val="2"/>
      </rPr>
      <t>NOTA 2:</t>
    </r>
    <r>
      <rPr>
        <sz val="10"/>
        <rFont val="Arial"/>
        <family val="2"/>
      </rPr>
      <t xml:space="preserve"> El programa de Tecnología Industrial, tiene un error en SACES, pues los cupos reportados se registraron en 661, pero históricamente se han ofertado 80.  Mientras se da la modificación, se sugiere trabajar con el histórico de 80.  De igual forma en Tecnología en Gestión Aeroportuaria en SACES se registraron erróneamente 168, pero históricamente se han ofertado 40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</si>
</sst>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_(* #,##0_);_(* \(#,##0\);_(* &quot;-&quot;??_);_(@_)"/>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theme="1"/>
      <name val="Arial"/>
      <family val="2"/>
    </font>
    <font>
      <sz val="10"/>
      <color indexed="10"/>
      <name val="Arial"/>
      <family val="2"/>
    </font>
    <font>
      <b/>
      <sz val="10"/>
      <color indexed="10"/>
      <name val="Arial"/>
      <family val="2"/>
    </font>
    <font>
      <b/>
      <i/>
      <sz val="10"/>
      <color indexed="10"/>
      <name val="Arial"/>
      <family val="2"/>
    </font>
    <font>
      <b/>
      <i/>
      <sz val="10"/>
      <name val="Arial"/>
      <family val="2"/>
    </font>
    <font>
      <b/>
      <sz val="9"/>
      <color indexed="81"/>
      <name val="Tahoma"/>
      <family val="2"/>
    </font>
    <font>
      <sz val="9"/>
      <color indexed="81"/>
      <name val="Tahoma"/>
      <family val="2"/>
    </font>
    <font>
      <sz val="11"/>
      <name val="Arial"/>
      <family val="2"/>
    </font>
    <font>
      <sz val="11"/>
      <color theme="1"/>
      <name val="Arial"/>
      <family val="2"/>
    </font>
    <font>
      <b/>
      <sz val="12"/>
      <name val="Arial"/>
      <family val="2"/>
    </font>
    <font>
      <b/>
      <sz val="10"/>
      <name val="Arial"/>
      <family val="2"/>
    </font>
    <font>
      <b/>
      <sz val="11"/>
      <name val="Arial"/>
      <family val="2"/>
    </font>
    <font>
      <b/>
      <sz val="10"/>
      <color rgb="FFFF0000"/>
      <name val="Arial"/>
      <family val="2"/>
    </font>
    <font>
      <b/>
      <sz val="11"/>
      <color rgb="FFC00000"/>
      <name val="Arial"/>
      <family val="2"/>
    </font>
    <font>
      <b/>
      <sz val="11"/>
      <color rgb="FF000000"/>
      <name val="Calibri"/>
      <family val="2"/>
    </font>
    <font>
      <sz val="9"/>
      <color indexed="81"/>
      <name val="Tahoma"/>
      <charset val="1"/>
    </font>
  </fonts>
  <fills count="12">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00FFFF"/>
        <bgColor indexed="64"/>
      </patternFill>
    </fill>
    <fill>
      <patternFill patternType="solid">
        <fgColor rgb="FF66FF66"/>
        <bgColor indexed="64"/>
      </patternFill>
    </fill>
    <fill>
      <patternFill patternType="solid">
        <fgColor theme="9" tint="0.39997558519241921"/>
        <bgColor indexed="64"/>
      </patternFill>
    </fill>
    <fill>
      <patternFill patternType="solid">
        <fgColor rgb="FFFFFF66"/>
        <bgColor indexed="64"/>
      </patternFill>
    </fill>
    <fill>
      <patternFill patternType="solid">
        <fgColor rgb="FF99CCFF"/>
        <bgColor indexed="64"/>
      </patternFill>
    </fill>
    <fill>
      <patternFill patternType="solid">
        <fgColor rgb="FFFFFFFF"/>
        <bgColor indexed="64"/>
      </patternFill>
    </fill>
    <fill>
      <patternFill patternType="solid">
        <fgColor rgb="FFFFFF00"/>
        <bgColor indexed="64"/>
      </patternFill>
    </fill>
  </fills>
  <borders count="22">
    <border>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9">
    <xf numFmtId="0" fontId="0" fillId="0" borderId="0"/>
    <xf numFmtId="0" fontId="5" fillId="0" borderId="0"/>
    <xf numFmtId="43" fontId="6" fillId="0" borderId="0" applyFont="0" applyFill="0" applyBorder="0" applyAlignment="0" applyProtection="0"/>
    <xf numFmtId="44" fontId="6"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cellStyleXfs>
  <cellXfs count="121">
    <xf numFmtId="0" fontId="0" fillId="0" borderId="0" xfId="0"/>
    <xf numFmtId="0" fontId="0" fillId="3" borderId="10" xfId="0" applyFill="1" applyBorder="1" applyAlignment="1">
      <alignment vertical="center" wrapText="1"/>
    </xf>
    <xf numFmtId="0" fontId="0" fillId="3" borderId="1" xfId="0" applyFill="1" applyBorder="1" applyAlignment="1">
      <alignment vertical="center" wrapText="1"/>
    </xf>
    <xf numFmtId="0" fontId="0" fillId="3" borderId="14" xfId="0" applyFill="1" applyBorder="1" applyAlignment="1">
      <alignment vertical="center" wrapText="1"/>
    </xf>
    <xf numFmtId="0" fontId="17" fillId="2" borderId="8" xfId="0" applyFont="1" applyFill="1" applyBorder="1" applyAlignment="1">
      <alignment horizontal="center" vertical="center" wrapText="1"/>
    </xf>
    <xf numFmtId="0" fontId="17" fillId="2" borderId="4" xfId="0" applyFont="1" applyFill="1" applyBorder="1" applyAlignment="1">
      <alignment horizontal="center" vertical="center" wrapText="1"/>
    </xf>
    <xf numFmtId="12" fontId="14" fillId="5" borderId="4" xfId="3" applyNumberFormat="1" applyFon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left" vertical="center"/>
    </xf>
    <xf numFmtId="12" fontId="14" fillId="6" borderId="4" xfId="3" applyNumberFormat="1" applyFont="1" applyFill="1" applyBorder="1" applyAlignment="1">
      <alignment horizontal="center" vertical="center" wrapText="1"/>
    </xf>
    <xf numFmtId="12" fontId="14" fillId="7" borderId="4" xfId="3" applyNumberFormat="1" applyFont="1" applyFill="1" applyBorder="1" applyAlignment="1">
      <alignment horizontal="center" vertical="center" wrapText="1"/>
    </xf>
    <xf numFmtId="12" fontId="14" fillId="4" borderId="4" xfId="3" applyNumberFormat="1" applyFont="1" applyFill="1" applyBorder="1" applyAlignment="1">
      <alignment horizontal="center" vertical="center" wrapText="1"/>
    </xf>
    <xf numFmtId="12" fontId="14" fillId="8" borderId="4" xfId="3" applyNumberFormat="1" applyFont="1" applyFill="1" applyBorder="1" applyAlignment="1">
      <alignment horizontal="center" vertical="center" wrapText="1"/>
    </xf>
    <xf numFmtId="0" fontId="0" fillId="9" borderId="4" xfId="0" applyFill="1" applyBorder="1" applyAlignment="1">
      <alignment horizontal="center" vertical="center"/>
    </xf>
    <xf numFmtId="12" fontId="14" fillId="9" borderId="4" xfId="3" applyNumberFormat="1" applyFont="1" applyFill="1" applyBorder="1" applyAlignment="1">
      <alignment horizontal="center" vertical="center" wrapText="1"/>
    </xf>
    <xf numFmtId="1" fontId="15" fillId="6" borderId="4" xfId="2" applyNumberFormat="1" applyFont="1" applyFill="1" applyBorder="1" applyAlignment="1">
      <alignment horizontal="center" vertical="center"/>
    </xf>
    <xf numFmtId="1" fontId="15" fillId="7" borderId="4" xfId="2" applyNumberFormat="1" applyFont="1" applyFill="1" applyBorder="1" applyAlignment="1">
      <alignment horizontal="center" vertical="center"/>
    </xf>
    <xf numFmtId="1" fontId="15" fillId="4" borderId="4" xfId="2" applyNumberFormat="1" applyFont="1" applyFill="1" applyBorder="1" applyAlignment="1">
      <alignment horizontal="center" vertical="center"/>
    </xf>
    <xf numFmtId="1" fontId="15" fillId="8" borderId="4" xfId="2" applyNumberFormat="1" applyFont="1" applyFill="1" applyBorder="1" applyAlignment="1">
      <alignment horizontal="center" vertical="center"/>
    </xf>
    <xf numFmtId="1" fontId="15" fillId="5" borderId="4" xfId="2" applyNumberFormat="1" applyFont="1" applyFill="1" applyBorder="1" applyAlignment="1">
      <alignment horizontal="center" vertical="center"/>
    </xf>
    <xf numFmtId="1" fontId="0" fillId="5" borderId="4" xfId="0" applyNumberFormat="1" applyFill="1" applyBorder="1" applyAlignment="1">
      <alignment horizontal="center" vertical="center"/>
    </xf>
    <xf numFmtId="1" fontId="15" fillId="9" borderId="4" xfId="2" applyNumberFormat="1" applyFont="1" applyFill="1" applyBorder="1" applyAlignment="1">
      <alignment horizontal="center" vertical="center"/>
    </xf>
    <xf numFmtId="1" fontId="0" fillId="9" borderId="4" xfId="0" applyNumberFormat="1" applyFill="1" applyBorder="1" applyAlignment="1">
      <alignment horizontal="center" vertical="center"/>
    </xf>
    <xf numFmtId="1" fontId="15" fillId="9" borderId="6" xfId="2" applyNumberFormat="1" applyFont="1" applyFill="1" applyBorder="1" applyAlignment="1">
      <alignment horizontal="center" vertical="center"/>
    </xf>
    <xf numFmtId="1" fontId="15" fillId="9" borderId="4" xfId="5" applyNumberFormat="1" applyFont="1" applyFill="1" applyBorder="1" applyAlignment="1">
      <alignment horizontal="center" vertical="center"/>
    </xf>
    <xf numFmtId="0" fontId="5" fillId="5"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1" fontId="20" fillId="5" borderId="4" xfId="5" applyNumberFormat="1" applyFont="1" applyFill="1" applyBorder="1" applyAlignment="1">
      <alignment horizontal="center" vertical="center"/>
    </xf>
    <xf numFmtId="1" fontId="15" fillId="5" borderId="4" xfId="5" applyNumberFormat="1" applyFont="1" applyFill="1" applyBorder="1" applyAlignment="1">
      <alignment horizontal="center" vertical="center"/>
    </xf>
    <xf numFmtId="0" fontId="0" fillId="3" borderId="12" xfId="0" applyFill="1" applyBorder="1" applyAlignment="1">
      <alignment horizontal="center" vertical="center" wrapText="1"/>
    </xf>
    <xf numFmtId="0" fontId="0" fillId="3" borderId="2" xfId="0" applyFill="1" applyBorder="1" applyAlignment="1">
      <alignment horizontal="center" vertical="center" wrapText="1"/>
    </xf>
    <xf numFmtId="0" fontId="0" fillId="0" borderId="0" xfId="0" applyAlignment="1">
      <alignment horizontal="center" vertical="center"/>
    </xf>
    <xf numFmtId="49" fontId="17" fillId="10" borderId="4" xfId="0" applyNumberFormat="1" applyFont="1" applyFill="1" applyBorder="1" applyAlignment="1">
      <alignment horizontal="center" vertical="center"/>
    </xf>
    <xf numFmtId="49" fontId="17" fillId="10" borderId="6" xfId="0" applyNumberFormat="1" applyFont="1" applyFill="1" applyBorder="1" applyAlignment="1">
      <alignment horizontal="center" vertical="center"/>
    </xf>
    <xf numFmtId="0" fontId="0" fillId="0" borderId="0" xfId="0" applyAlignment="1">
      <alignment vertical="center"/>
    </xf>
    <xf numFmtId="0" fontId="0" fillId="3" borderId="11" xfId="0" applyFill="1" applyBorder="1" applyAlignment="1">
      <alignment vertical="center"/>
    </xf>
    <xf numFmtId="0" fontId="0" fillId="6" borderId="4" xfId="0" applyFill="1" applyBorder="1" applyAlignment="1">
      <alignment horizontal="center" vertical="center"/>
    </xf>
    <xf numFmtId="164" fontId="15" fillId="2" borderId="8" xfId="2" applyNumberFormat="1" applyFont="1" applyFill="1" applyBorder="1" applyAlignment="1">
      <alignment horizontal="right" vertical="center"/>
    </xf>
    <xf numFmtId="164" fontId="15" fillId="2" borderId="4" xfId="2" applyNumberFormat="1" applyFont="1" applyFill="1" applyBorder="1" applyAlignment="1">
      <alignment horizontal="right" vertical="center"/>
    </xf>
    <xf numFmtId="1" fontId="0" fillId="2" borderId="4" xfId="0" applyNumberFormat="1" applyFill="1" applyBorder="1" applyAlignment="1">
      <alignment horizontal="center" vertical="center"/>
    </xf>
    <xf numFmtId="164" fontId="0" fillId="2" borderId="4" xfId="0" applyNumberFormat="1" applyFill="1" applyBorder="1" applyAlignment="1">
      <alignment horizontal="center" vertical="center"/>
    </xf>
    <xf numFmtId="0" fontId="0" fillId="2" borderId="5" xfId="0" applyFill="1" applyBorder="1" applyAlignment="1">
      <alignment horizontal="center" vertical="center"/>
    </xf>
    <xf numFmtId="164" fontId="0" fillId="2" borderId="4" xfId="0" applyNumberFormat="1" applyFill="1" applyBorder="1" applyAlignment="1">
      <alignment vertical="center"/>
    </xf>
    <xf numFmtId="0" fontId="5" fillId="2" borderId="8" xfId="0" applyFont="1" applyFill="1" applyBorder="1" applyAlignment="1">
      <alignment vertical="center"/>
    </xf>
    <xf numFmtId="0" fontId="5" fillId="2" borderId="4" xfId="0" applyFont="1" applyFill="1" applyBorder="1" applyAlignment="1">
      <alignment vertical="center"/>
    </xf>
    <xf numFmtId="0" fontId="0" fillId="2" borderId="4" xfId="0" applyFill="1" applyBorder="1" applyAlignment="1">
      <alignment horizontal="center" vertical="center"/>
    </xf>
    <xf numFmtId="164" fontId="0" fillId="2" borderId="5" xfId="0" applyNumberFormat="1" applyFill="1" applyBorder="1" applyAlignment="1">
      <alignment horizontal="center" vertical="center"/>
    </xf>
    <xf numFmtId="0" fontId="0" fillId="2" borderId="8" xfId="0" applyFill="1" applyBorder="1" applyAlignment="1">
      <alignment vertical="center"/>
    </xf>
    <xf numFmtId="0" fontId="0" fillId="2" borderId="4" xfId="0" applyFill="1" applyBorder="1" applyAlignment="1">
      <alignment vertical="center"/>
    </xf>
    <xf numFmtId="0" fontId="0" fillId="7" borderId="4"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8" borderId="4" xfId="0" applyFill="1" applyBorder="1" applyAlignment="1">
      <alignment horizontal="center" vertical="center"/>
    </xf>
    <xf numFmtId="164" fontId="15" fillId="3" borderId="8" xfId="2" applyNumberFormat="1" applyFont="1" applyFill="1" applyBorder="1" applyAlignment="1">
      <alignment horizontal="right" vertical="center"/>
    </xf>
    <xf numFmtId="164" fontId="15" fillId="3" borderId="4" xfId="2" applyNumberFormat="1" applyFont="1" applyFill="1" applyBorder="1" applyAlignment="1">
      <alignment horizontal="right" vertical="center"/>
    </xf>
    <xf numFmtId="1" fontId="0" fillId="3" borderId="4" xfId="0" applyNumberFormat="1" applyFill="1" applyBorder="1" applyAlignment="1">
      <alignment horizontal="center" vertical="center"/>
    </xf>
    <xf numFmtId="164" fontId="0" fillId="3" borderId="4" xfId="0" applyNumberFormat="1" applyFill="1" applyBorder="1" applyAlignment="1">
      <alignment vertical="center"/>
    </xf>
    <xf numFmtId="0" fontId="0" fillId="3" borderId="5" xfId="0" applyFill="1" applyBorder="1" applyAlignment="1">
      <alignment horizontal="center" vertical="center"/>
    </xf>
    <xf numFmtId="0" fontId="0" fillId="3" borderId="0" xfId="0" applyFill="1" applyAlignment="1">
      <alignment vertical="center"/>
    </xf>
    <xf numFmtId="0" fontId="5" fillId="9" borderId="4" xfId="0" applyFont="1" applyFill="1" applyBorder="1" applyAlignment="1">
      <alignment horizontal="center" vertical="center"/>
    </xf>
    <xf numFmtId="0" fontId="0" fillId="3" borderId="8" xfId="0" applyFill="1" applyBorder="1" applyAlignment="1">
      <alignment vertical="center"/>
    </xf>
    <xf numFmtId="0" fontId="0" fillId="3" borderId="4" xfId="0" applyFill="1" applyBorder="1" applyAlignment="1">
      <alignment vertical="center"/>
    </xf>
    <xf numFmtId="0" fontId="0" fillId="3" borderId="4" xfId="0" applyFill="1" applyBorder="1" applyAlignment="1">
      <alignment horizontal="center" vertical="center"/>
    </xf>
    <xf numFmtId="0" fontId="0" fillId="9" borderId="9" xfId="0" applyFill="1" applyBorder="1" applyAlignment="1">
      <alignment horizontal="center" vertical="center"/>
    </xf>
    <xf numFmtId="0" fontId="0" fillId="2" borderId="15" xfId="0" applyFill="1" applyBorder="1" applyAlignment="1">
      <alignment vertical="center"/>
    </xf>
    <xf numFmtId="0" fontId="0" fillId="2" borderId="9" xfId="0" applyFill="1" applyBorder="1" applyAlignment="1">
      <alignmen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1" fontId="17" fillId="10" borderId="6" xfId="0" applyNumberFormat="1" applyFont="1" applyFill="1" applyBorder="1" applyAlignment="1">
      <alignment horizontal="center" vertical="center"/>
    </xf>
    <xf numFmtId="49" fontId="18" fillId="0" borderId="6" xfId="0" applyNumberFormat="1" applyFont="1" applyBorder="1" applyAlignment="1">
      <alignment horizontal="center" vertical="center"/>
    </xf>
    <xf numFmtId="0" fontId="5" fillId="6"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6" borderId="4" xfId="4" applyFont="1" applyFill="1" applyBorder="1" applyAlignment="1">
      <alignment horizontal="left" vertical="center" wrapText="1"/>
    </xf>
    <xf numFmtId="0" fontId="5" fillId="7" borderId="4" xfId="4" applyFont="1" applyFill="1" applyBorder="1" applyAlignment="1">
      <alignment horizontal="left" vertical="center" wrapText="1"/>
    </xf>
    <xf numFmtId="0" fontId="5" fillId="4" borderId="4" xfId="4" applyFont="1" applyFill="1" applyBorder="1" applyAlignment="1">
      <alignment horizontal="left" vertical="center" wrapText="1"/>
    </xf>
    <xf numFmtId="0" fontId="5" fillId="8" borderId="4" xfId="4" applyFont="1" applyFill="1" applyBorder="1" applyAlignment="1">
      <alignment horizontal="left" vertical="center" wrapText="1"/>
    </xf>
    <xf numFmtId="0" fontId="7" fillId="5" borderId="4" xfId="4" applyFont="1" applyFill="1" applyBorder="1" applyAlignment="1">
      <alignment horizontal="left" vertical="center" wrapText="1"/>
    </xf>
    <xf numFmtId="0" fontId="5" fillId="5" borderId="4" xfId="4" applyFont="1" applyFill="1" applyBorder="1" applyAlignment="1">
      <alignment horizontal="left" vertical="center" wrapText="1"/>
    </xf>
    <xf numFmtId="0" fontId="5" fillId="9" borderId="4" xfId="4" applyFont="1" applyFill="1" applyBorder="1" applyAlignment="1">
      <alignment horizontal="left" vertical="center" wrapText="1"/>
    </xf>
    <xf numFmtId="0" fontId="0" fillId="9" borderId="4" xfId="0" applyFill="1" applyBorder="1" applyAlignment="1">
      <alignment horizontal="left" vertical="center" wrapText="1"/>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8" borderId="4" xfId="0" applyFill="1" applyBorder="1" applyAlignment="1">
      <alignment horizontal="center" vertical="center"/>
    </xf>
    <xf numFmtId="0" fontId="0" fillId="9" borderId="4" xfId="0" applyFill="1" applyBorder="1" applyAlignment="1">
      <alignment horizontal="center" vertical="center"/>
    </xf>
    <xf numFmtId="0" fontId="5" fillId="5" borderId="4" xfId="0" applyFont="1" applyFill="1" applyBorder="1" applyAlignment="1">
      <alignment horizontal="center" vertical="center"/>
    </xf>
    <xf numFmtId="0" fontId="0" fillId="9" borderId="6" xfId="0" applyFill="1" applyBorder="1" applyAlignment="1">
      <alignment horizontal="center" vertical="center"/>
    </xf>
    <xf numFmtId="0" fontId="0" fillId="9" borderId="4" xfId="0" applyFill="1" applyBorder="1" applyAlignment="1">
      <alignment horizontal="center" vertical="center"/>
    </xf>
    <xf numFmtId="0" fontId="0" fillId="6" borderId="4" xfId="0" applyFill="1" applyBorder="1" applyAlignment="1">
      <alignment horizontal="center" vertical="center"/>
    </xf>
    <xf numFmtId="0" fontId="0" fillId="9" borderId="6" xfId="0" applyFill="1" applyBorder="1" applyAlignment="1">
      <alignment horizontal="center" vertical="center"/>
    </xf>
    <xf numFmtId="0" fontId="0" fillId="6" borderId="4" xfId="0" applyFill="1" applyBorder="1" applyAlignment="1">
      <alignment horizontal="center"/>
    </xf>
    <xf numFmtId="0" fontId="0" fillId="6" borderId="5" xfId="0" applyFill="1" applyBorder="1" applyAlignment="1">
      <alignment horizontal="center"/>
    </xf>
    <xf numFmtId="0" fontId="21" fillId="9" borderId="21" xfId="0" applyFont="1" applyFill="1" applyBorder="1" applyAlignment="1">
      <alignment horizontal="center" vertical="center" wrapText="1"/>
    </xf>
    <xf numFmtId="1" fontId="15" fillId="11" borderId="4" xfId="5" applyNumberFormat="1" applyFont="1" applyFill="1" applyBorder="1" applyAlignment="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4" xfId="0" applyFont="1" applyFill="1" applyBorder="1" applyAlignment="1" applyProtection="1">
      <alignment horizontal="center" vertical="center" wrapText="1"/>
      <protection locked="0"/>
    </xf>
    <xf numFmtId="0" fontId="17" fillId="10" borderId="3" xfId="0" applyFont="1" applyFill="1" applyBorder="1" applyAlignment="1">
      <alignment horizontal="center" vertical="center"/>
    </xf>
    <xf numFmtId="0" fontId="17" fillId="10"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6" fillId="3" borderId="7"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cellXfs>
  <cellStyles count="39">
    <cellStyle name="Millares" xfId="2" builtinId="3"/>
    <cellStyle name="Millares 2" xfId="5"/>
    <cellStyle name="Millares 2 2" xfId="11"/>
    <cellStyle name="Millares 2 2 2" xfId="29"/>
    <cellStyle name="Millares 2 3" xfId="17"/>
    <cellStyle name="Millares 2 3 2" xfId="35"/>
    <cellStyle name="Millares 2 4" xfId="23"/>
    <cellStyle name="Millares 3" xfId="9"/>
    <cellStyle name="Millares 3 2" xfId="27"/>
    <cellStyle name="Millares 4" xfId="15"/>
    <cellStyle name="Millares 4 2" xfId="33"/>
    <cellStyle name="Millares 5" xfId="21"/>
    <cellStyle name="Moneda" xfId="3" builtinId="4"/>
    <cellStyle name="Moneda 2" xfId="6"/>
    <cellStyle name="Moneda 2 2" xfId="12"/>
    <cellStyle name="Moneda 2 2 2" xfId="30"/>
    <cellStyle name="Moneda 2 3" xfId="18"/>
    <cellStyle name="Moneda 2 3 2" xfId="36"/>
    <cellStyle name="Moneda 2 4" xfId="24"/>
    <cellStyle name="Moneda 3" xfId="10"/>
    <cellStyle name="Moneda 3 2" xfId="28"/>
    <cellStyle name="Moneda 4" xfId="16"/>
    <cellStyle name="Moneda 4 2" xfId="34"/>
    <cellStyle name="Moneda 5" xfId="22"/>
    <cellStyle name="Normal" xfId="0" builtinId="0"/>
    <cellStyle name="Normal 11" xfId="4"/>
    <cellStyle name="Normal 2" xfId="1"/>
    <cellStyle name="Normal 8" xfId="8"/>
    <cellStyle name="Normal 8 2" xfId="14"/>
    <cellStyle name="Normal 8 2 2" xfId="32"/>
    <cellStyle name="Normal 8 3" xfId="20"/>
    <cellStyle name="Normal 8 3 2" xfId="38"/>
    <cellStyle name="Normal 8 4" xfId="26"/>
    <cellStyle name="Normal 9" xfId="7"/>
    <cellStyle name="Normal 9 2" xfId="13"/>
    <cellStyle name="Normal 9 2 2" xfId="31"/>
    <cellStyle name="Normal 9 3" xfId="19"/>
    <cellStyle name="Normal 9 3 2" xfId="37"/>
    <cellStyle name="Normal 9 4" xfId="25"/>
  </cellStyles>
  <dxfs count="0"/>
  <tableStyles count="0" defaultTableStyle="TableStyleMedium9" defaultPivotStyle="PivotStyleLight16"/>
  <colors>
    <mruColors>
      <color rgb="FF99CCFF"/>
      <color rgb="FF66FF66"/>
      <color rgb="FF00FF00"/>
      <color rgb="FF00FFFF"/>
      <color rgb="FFFFFFFF"/>
      <color rgb="FFFF0000"/>
      <color rgb="FFFFFF66"/>
      <color rgb="FFFFFFD9"/>
      <color rgb="FFFEF4EC"/>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504825</xdr:colOff>
      <xdr:row>0</xdr:row>
      <xdr:rowOff>66675</xdr:rowOff>
    </xdr:from>
    <xdr:to>
      <xdr:col>2</xdr:col>
      <xdr:colOff>571500</xdr:colOff>
      <xdr:row>1</xdr:row>
      <xdr:rowOff>247650</xdr:rowOff>
    </xdr:to>
    <xdr:pic>
      <xdr:nvPicPr>
        <xdr:cNvPr id="4" name="Picture 2">
          <a:extLst>
            <a:ext uri="{FF2B5EF4-FFF2-40B4-BE49-F238E27FC236}">
              <a16:creationId xmlns:a16="http://schemas.microsoft.com/office/drawing/2014/main" xmlns="" id="{00000000-0008-0000-0000-000004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66675"/>
          <a:ext cx="1581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2"/>
  <sheetViews>
    <sheetView showGridLines="0" tabSelected="1" topLeftCell="E1" zoomScale="90" zoomScaleNormal="90" workbookViewId="0">
      <selection activeCell="A62" sqref="A62:Y62"/>
    </sheetView>
  </sheetViews>
  <sheetFormatPr baseColWidth="10" defaultRowHeight="12.75" x14ac:dyDescent="0.2"/>
  <cols>
    <col min="1" max="1" width="5.5703125" style="35" bestFit="1" customWidth="1"/>
    <col min="2" max="2" width="11.42578125" style="35" bestFit="1" customWidth="1"/>
    <col min="3" max="3" width="17.7109375" style="32" customWidth="1"/>
    <col min="4" max="4" width="66" style="35" bestFit="1" customWidth="1"/>
    <col min="5" max="5" width="17.5703125" style="32" customWidth="1"/>
    <col min="6" max="6" width="18.5703125" style="35" customWidth="1"/>
    <col min="7" max="7" width="23" style="35" customWidth="1"/>
    <col min="8" max="8" width="17.28515625" style="32" customWidth="1"/>
    <col min="9" max="9" width="19.85546875" style="35" customWidth="1"/>
    <col min="10" max="10" width="18.85546875" style="35" customWidth="1"/>
    <col min="11" max="11" width="18.42578125" style="35" customWidth="1"/>
    <col min="12" max="12" width="13.85546875" style="35" customWidth="1"/>
    <col min="13" max="13" width="12.85546875" style="35" customWidth="1"/>
    <col min="14" max="21" width="7.28515625" style="35" hidden="1" customWidth="1"/>
    <col min="22" max="22" width="13.5703125" style="35" hidden="1" customWidth="1"/>
    <col min="23" max="23" width="31.5703125" style="35" hidden="1" customWidth="1"/>
    <col min="24" max="24" width="12.7109375" style="35" hidden="1" customWidth="1"/>
    <col min="25" max="16384" width="11.42578125" style="35"/>
  </cols>
  <sheetData>
    <row r="1" spans="1:25" ht="36.75" customHeight="1" x14ac:dyDescent="0.2">
      <c r="A1" s="36"/>
      <c r="B1" s="1"/>
      <c r="C1" s="30"/>
      <c r="D1" s="108" t="s">
        <v>97</v>
      </c>
      <c r="E1" s="108"/>
      <c r="F1" s="108" t="s">
        <v>56</v>
      </c>
      <c r="G1" s="108"/>
      <c r="H1" s="108"/>
      <c r="I1" s="108"/>
      <c r="J1" s="108"/>
      <c r="K1" s="108"/>
      <c r="L1" s="118" t="s">
        <v>42</v>
      </c>
      <c r="M1" s="119"/>
      <c r="N1" s="108" t="s">
        <v>41</v>
      </c>
      <c r="O1" s="108"/>
      <c r="P1" s="108"/>
      <c r="Q1" s="108"/>
      <c r="R1" s="108"/>
      <c r="S1" s="108"/>
      <c r="T1" s="108"/>
      <c r="U1" s="108"/>
      <c r="V1" s="108"/>
      <c r="W1" s="109" t="s">
        <v>42</v>
      </c>
      <c r="X1" s="109"/>
      <c r="Y1" s="109"/>
    </row>
    <row r="2" spans="1:25" ht="30" customHeight="1" x14ac:dyDescent="0.2">
      <c r="A2" s="2"/>
      <c r="B2" s="3"/>
      <c r="C2" s="31"/>
      <c r="D2" s="108"/>
      <c r="E2" s="108"/>
      <c r="F2" s="108"/>
      <c r="G2" s="108"/>
      <c r="H2" s="108"/>
      <c r="I2" s="108"/>
      <c r="J2" s="108"/>
      <c r="K2" s="108"/>
      <c r="L2" s="109" t="s">
        <v>55</v>
      </c>
      <c r="M2" s="120"/>
      <c r="N2" s="108"/>
      <c r="O2" s="108"/>
      <c r="P2" s="108"/>
      <c r="Q2" s="108"/>
      <c r="R2" s="108"/>
      <c r="S2" s="108"/>
      <c r="T2" s="108"/>
      <c r="U2" s="108"/>
      <c r="V2" s="108"/>
      <c r="W2" s="109" t="s">
        <v>55</v>
      </c>
      <c r="X2" s="109"/>
      <c r="Y2" s="109"/>
    </row>
    <row r="3" spans="1:25" ht="28.5" customHeight="1" x14ac:dyDescent="0.2">
      <c r="A3" s="114" t="s">
        <v>6</v>
      </c>
      <c r="B3" s="116" t="s">
        <v>7</v>
      </c>
      <c r="C3" s="116" t="s">
        <v>8</v>
      </c>
      <c r="D3" s="112" t="s">
        <v>5</v>
      </c>
      <c r="E3" s="112" t="s">
        <v>0</v>
      </c>
      <c r="F3" s="112" t="s">
        <v>9</v>
      </c>
      <c r="G3" s="112" t="s">
        <v>10</v>
      </c>
      <c r="H3" s="112" t="s">
        <v>11</v>
      </c>
      <c r="I3" s="112"/>
      <c r="J3" s="112"/>
      <c r="K3" s="112"/>
      <c r="L3" s="112"/>
      <c r="M3" s="113"/>
      <c r="N3" s="101" t="s">
        <v>29</v>
      </c>
      <c r="O3" s="102"/>
      <c r="P3" s="102"/>
      <c r="Q3" s="102"/>
      <c r="R3" s="102"/>
      <c r="S3" s="102"/>
      <c r="T3" s="102"/>
      <c r="U3" s="103"/>
      <c r="V3" s="104" t="s">
        <v>39</v>
      </c>
      <c r="W3" s="104" t="s">
        <v>40</v>
      </c>
      <c r="X3" s="106" t="s">
        <v>45</v>
      </c>
      <c r="Y3" s="110" t="s">
        <v>54</v>
      </c>
    </row>
    <row r="4" spans="1:25" ht="42" customHeight="1" x14ac:dyDescent="0.2">
      <c r="A4" s="115"/>
      <c r="B4" s="117"/>
      <c r="C4" s="117"/>
      <c r="D4" s="112"/>
      <c r="E4" s="112"/>
      <c r="F4" s="112"/>
      <c r="G4" s="112"/>
      <c r="H4" s="26" t="s">
        <v>27</v>
      </c>
      <c r="I4" s="26" t="s">
        <v>48</v>
      </c>
      <c r="J4" s="26" t="s">
        <v>12</v>
      </c>
      <c r="K4" s="26" t="s">
        <v>57</v>
      </c>
      <c r="L4" s="26" t="s">
        <v>13</v>
      </c>
      <c r="M4" s="27" t="s">
        <v>4</v>
      </c>
      <c r="N4" s="4" t="s">
        <v>30</v>
      </c>
      <c r="O4" s="5" t="s">
        <v>31</v>
      </c>
      <c r="P4" s="5" t="s">
        <v>32</v>
      </c>
      <c r="Q4" s="5" t="s">
        <v>33</v>
      </c>
      <c r="R4" s="5" t="s">
        <v>34</v>
      </c>
      <c r="S4" s="5" t="s">
        <v>35</v>
      </c>
      <c r="T4" s="5" t="s">
        <v>36</v>
      </c>
      <c r="U4" s="5" t="s">
        <v>37</v>
      </c>
      <c r="V4" s="105"/>
      <c r="W4" s="105"/>
      <c r="X4" s="107"/>
      <c r="Y4" s="111"/>
    </row>
    <row r="5" spans="1:25" ht="25.5" x14ac:dyDescent="0.2">
      <c r="A5" s="86">
        <v>2023</v>
      </c>
      <c r="B5" s="87">
        <v>1</v>
      </c>
      <c r="C5" s="9">
        <v>2859</v>
      </c>
      <c r="D5" s="78" t="s">
        <v>49</v>
      </c>
      <c r="E5" s="71" t="s">
        <v>2</v>
      </c>
      <c r="F5" s="37">
        <v>5001</v>
      </c>
      <c r="G5" s="37" t="s">
        <v>20</v>
      </c>
      <c r="H5" s="15">
        <v>25</v>
      </c>
      <c r="I5" s="37"/>
      <c r="J5" s="93">
        <v>10</v>
      </c>
      <c r="K5" s="95">
        <v>5</v>
      </c>
      <c r="L5" s="95">
        <v>25</v>
      </c>
      <c r="M5" s="96">
        <v>5</v>
      </c>
      <c r="N5" s="38">
        <v>48</v>
      </c>
      <c r="O5" s="39">
        <v>40</v>
      </c>
      <c r="P5" s="39">
        <v>0</v>
      </c>
      <c r="Q5" s="39">
        <v>38</v>
      </c>
      <c r="R5" s="39">
        <v>38</v>
      </c>
      <c r="S5" s="39">
        <v>38</v>
      </c>
      <c r="T5" s="39">
        <v>38</v>
      </c>
      <c r="U5" s="39">
        <v>38</v>
      </c>
      <c r="V5" s="40">
        <f>(N5+O5+P5+Q5+R5+S5+T5+U5)/7</f>
        <v>39.714285714285715</v>
      </c>
      <c r="W5" s="41">
        <f>H5-V5</f>
        <v>-14.714285714285715</v>
      </c>
      <c r="X5" s="42" t="s">
        <v>43</v>
      </c>
      <c r="Y5" s="33">
        <f>+H5+I5+J5+K5+L5+M5</f>
        <v>70</v>
      </c>
    </row>
    <row r="6" spans="1:25" ht="25.5" x14ac:dyDescent="0.2">
      <c r="A6" s="86">
        <v>2023</v>
      </c>
      <c r="B6" s="87">
        <v>1</v>
      </c>
      <c r="C6" s="9">
        <v>4206</v>
      </c>
      <c r="D6" s="78" t="s">
        <v>67</v>
      </c>
      <c r="E6" s="71" t="s">
        <v>2</v>
      </c>
      <c r="F6" s="37">
        <v>5001</v>
      </c>
      <c r="G6" s="37" t="s">
        <v>20</v>
      </c>
      <c r="H6" s="15">
        <v>40</v>
      </c>
      <c r="I6" s="37"/>
      <c r="J6" s="93">
        <v>10</v>
      </c>
      <c r="K6" s="95">
        <v>5</v>
      </c>
      <c r="L6" s="95">
        <v>25</v>
      </c>
      <c r="M6" s="96">
        <v>10</v>
      </c>
      <c r="N6" s="38">
        <v>48</v>
      </c>
      <c r="O6" s="39">
        <v>40</v>
      </c>
      <c r="P6" s="39">
        <v>38</v>
      </c>
      <c r="Q6" s="39">
        <v>38</v>
      </c>
      <c r="R6" s="39">
        <v>38</v>
      </c>
      <c r="S6" s="39">
        <v>38</v>
      </c>
      <c r="T6" s="39">
        <v>38</v>
      </c>
      <c r="U6" s="39">
        <v>38</v>
      </c>
      <c r="V6" s="40">
        <f>(N6+O6+P6+Q6+R6+S6+T6+U6)/8</f>
        <v>39.5</v>
      </c>
      <c r="W6" s="43">
        <f>H6-V6</f>
        <v>0.5</v>
      </c>
      <c r="X6" s="42"/>
      <c r="Y6" s="33">
        <f t="shared" ref="Y6:Y56" si="0">+H6+I6+J6+K6+L6+M6</f>
        <v>90</v>
      </c>
    </row>
    <row r="7" spans="1:25" ht="25.5" x14ac:dyDescent="0.2">
      <c r="A7" s="86">
        <v>2023</v>
      </c>
      <c r="B7" s="87">
        <v>1</v>
      </c>
      <c r="C7" s="9">
        <v>5243</v>
      </c>
      <c r="D7" s="78" t="s">
        <v>66</v>
      </c>
      <c r="E7" s="71" t="s">
        <v>2</v>
      </c>
      <c r="F7" s="37">
        <v>5001</v>
      </c>
      <c r="G7" s="37" t="s">
        <v>20</v>
      </c>
      <c r="H7" s="15">
        <v>40</v>
      </c>
      <c r="I7" s="37"/>
      <c r="J7" s="93">
        <v>15</v>
      </c>
      <c r="K7" s="95">
        <v>10</v>
      </c>
      <c r="L7" s="95">
        <v>25</v>
      </c>
      <c r="M7" s="96">
        <v>10</v>
      </c>
      <c r="N7" s="38">
        <v>95</v>
      </c>
      <c r="O7" s="39">
        <v>80</v>
      </c>
      <c r="P7" s="39">
        <v>78</v>
      </c>
      <c r="Q7" s="39">
        <v>78</v>
      </c>
      <c r="R7" s="39">
        <v>88</v>
      </c>
      <c r="S7" s="39">
        <v>78</v>
      </c>
      <c r="T7" s="39">
        <v>78</v>
      </c>
      <c r="U7" s="39">
        <v>78</v>
      </c>
      <c r="V7" s="40">
        <f>(N7+O7+P7+Q7+R7+S7+T7+U7)/8</f>
        <v>81.625</v>
      </c>
      <c r="W7" s="43">
        <f>H7-V7</f>
        <v>-41.625</v>
      </c>
      <c r="X7" s="42" t="s">
        <v>43</v>
      </c>
      <c r="Y7" s="33">
        <f t="shared" si="0"/>
        <v>100</v>
      </c>
    </row>
    <row r="8" spans="1:25" ht="25.5" x14ac:dyDescent="0.2">
      <c r="A8" s="86">
        <v>2023</v>
      </c>
      <c r="B8" s="87">
        <v>1</v>
      </c>
      <c r="C8" s="9">
        <v>106852</v>
      </c>
      <c r="D8" s="78" t="s">
        <v>68</v>
      </c>
      <c r="E8" s="71" t="s">
        <v>2</v>
      </c>
      <c r="F8" s="37">
        <v>5001</v>
      </c>
      <c r="G8" s="37" t="s">
        <v>20</v>
      </c>
      <c r="H8" s="15">
        <v>20</v>
      </c>
      <c r="I8" s="37"/>
      <c r="J8" s="93">
        <v>0</v>
      </c>
      <c r="K8" s="95">
        <v>5</v>
      </c>
      <c r="L8" s="95">
        <v>10</v>
      </c>
      <c r="M8" s="96">
        <v>5</v>
      </c>
      <c r="N8" s="38">
        <v>20</v>
      </c>
      <c r="O8" s="39" t="s">
        <v>38</v>
      </c>
      <c r="P8" s="39">
        <v>15</v>
      </c>
      <c r="Q8" s="39">
        <v>15</v>
      </c>
      <c r="R8" s="39">
        <v>15</v>
      </c>
      <c r="S8" s="39">
        <v>15</v>
      </c>
      <c r="T8" s="39">
        <v>15</v>
      </c>
      <c r="U8" s="39">
        <v>0</v>
      </c>
      <c r="V8" s="40">
        <f>(N8+P8+Q8+R8+S8+T8)/6</f>
        <v>15.833333333333334</v>
      </c>
      <c r="W8" s="43">
        <f>H8-V8</f>
        <v>4.1666666666666661</v>
      </c>
      <c r="X8" s="42"/>
      <c r="Y8" s="33">
        <f t="shared" si="0"/>
        <v>40</v>
      </c>
    </row>
    <row r="9" spans="1:25" ht="25.5" x14ac:dyDescent="0.2">
      <c r="A9" s="86">
        <v>2023</v>
      </c>
      <c r="B9" s="87">
        <v>1</v>
      </c>
      <c r="C9" s="9">
        <v>108243</v>
      </c>
      <c r="D9" s="78" t="s">
        <v>24</v>
      </c>
      <c r="E9" s="71" t="s">
        <v>2</v>
      </c>
      <c r="F9" s="37">
        <v>5001</v>
      </c>
      <c r="G9" s="37" t="s">
        <v>20</v>
      </c>
      <c r="H9" s="15">
        <v>15</v>
      </c>
      <c r="I9" s="37"/>
      <c r="J9" s="93">
        <v>0</v>
      </c>
      <c r="K9" s="95">
        <v>5</v>
      </c>
      <c r="L9" s="95">
        <v>10</v>
      </c>
      <c r="M9" s="96">
        <v>5</v>
      </c>
      <c r="N9" s="44">
        <v>0</v>
      </c>
      <c r="O9" s="45">
        <v>0</v>
      </c>
      <c r="P9" s="45">
        <v>0</v>
      </c>
      <c r="Q9" s="45">
        <v>0</v>
      </c>
      <c r="R9" s="45">
        <v>0</v>
      </c>
      <c r="S9" s="45">
        <v>0</v>
      </c>
      <c r="T9" s="45">
        <v>0</v>
      </c>
      <c r="U9" s="45">
        <v>0</v>
      </c>
      <c r="V9" s="46">
        <v>0</v>
      </c>
      <c r="W9" s="45">
        <v>0</v>
      </c>
      <c r="X9" s="47"/>
      <c r="Y9" s="33">
        <f t="shared" si="0"/>
        <v>35</v>
      </c>
    </row>
    <row r="10" spans="1:25" ht="25.5" x14ac:dyDescent="0.2">
      <c r="A10" s="86">
        <v>2023</v>
      </c>
      <c r="B10" s="87">
        <v>1</v>
      </c>
      <c r="C10" s="9">
        <v>108254</v>
      </c>
      <c r="D10" s="78" t="s">
        <v>25</v>
      </c>
      <c r="E10" s="71" t="s">
        <v>2</v>
      </c>
      <c r="F10" s="37">
        <v>5001</v>
      </c>
      <c r="G10" s="37" t="s">
        <v>20</v>
      </c>
      <c r="H10" s="15">
        <v>30</v>
      </c>
      <c r="I10" s="37"/>
      <c r="J10" s="93">
        <v>0</v>
      </c>
      <c r="K10" s="95">
        <v>5</v>
      </c>
      <c r="L10" s="95">
        <v>10</v>
      </c>
      <c r="M10" s="96">
        <v>5</v>
      </c>
      <c r="N10" s="48">
        <v>0</v>
      </c>
      <c r="O10" s="49">
        <v>0</v>
      </c>
      <c r="P10" s="49">
        <v>0</v>
      </c>
      <c r="Q10" s="49">
        <v>0</v>
      </c>
      <c r="R10" s="49">
        <v>0</v>
      </c>
      <c r="S10" s="49">
        <v>0</v>
      </c>
      <c r="T10" s="49">
        <v>0</v>
      </c>
      <c r="U10" s="49">
        <v>0</v>
      </c>
      <c r="V10" s="46"/>
      <c r="W10" s="49">
        <v>0</v>
      </c>
      <c r="X10" s="42"/>
      <c r="Y10" s="33">
        <f t="shared" ref="Y10" si="1">+H10+I10+J10+K10+L10+M10</f>
        <v>50</v>
      </c>
    </row>
    <row r="11" spans="1:25" ht="25.5" x14ac:dyDescent="0.2">
      <c r="A11" s="86">
        <v>2023</v>
      </c>
      <c r="B11" s="87">
        <v>1</v>
      </c>
      <c r="C11" s="9">
        <v>110108</v>
      </c>
      <c r="D11" s="78" t="s">
        <v>58</v>
      </c>
      <c r="E11" s="71" t="s">
        <v>2</v>
      </c>
      <c r="F11" s="37">
        <v>5001</v>
      </c>
      <c r="G11" s="37" t="s">
        <v>20</v>
      </c>
      <c r="H11" s="15">
        <v>20</v>
      </c>
      <c r="I11" s="37"/>
      <c r="J11" s="93">
        <v>0</v>
      </c>
      <c r="K11" s="95">
        <v>0</v>
      </c>
      <c r="L11" s="95">
        <v>0</v>
      </c>
      <c r="M11" s="96">
        <v>0</v>
      </c>
      <c r="N11" s="48">
        <v>0</v>
      </c>
      <c r="O11" s="49">
        <v>0</v>
      </c>
      <c r="P11" s="49">
        <v>0</v>
      </c>
      <c r="Q11" s="49">
        <v>0</v>
      </c>
      <c r="R11" s="49">
        <v>0</v>
      </c>
      <c r="S11" s="49">
        <v>0</v>
      </c>
      <c r="T11" s="49">
        <v>0</v>
      </c>
      <c r="U11" s="49">
        <v>0</v>
      </c>
      <c r="V11" s="46"/>
      <c r="W11" s="49">
        <v>0</v>
      </c>
      <c r="X11" s="42"/>
      <c r="Y11" s="33">
        <f t="shared" si="0"/>
        <v>20</v>
      </c>
    </row>
    <row r="12" spans="1:25" ht="51" x14ac:dyDescent="0.2">
      <c r="A12" s="86">
        <v>2023</v>
      </c>
      <c r="B12" s="87">
        <v>1</v>
      </c>
      <c r="C12" s="10">
        <v>102621</v>
      </c>
      <c r="D12" s="79" t="s">
        <v>69</v>
      </c>
      <c r="E12" s="72" t="s">
        <v>17</v>
      </c>
      <c r="F12" s="50">
        <v>5001</v>
      </c>
      <c r="G12" s="50" t="s">
        <v>20</v>
      </c>
      <c r="H12" s="16">
        <v>40</v>
      </c>
      <c r="I12" s="50">
        <v>10</v>
      </c>
      <c r="J12" s="50">
        <v>5</v>
      </c>
      <c r="K12" s="50">
        <v>5</v>
      </c>
      <c r="L12" s="50">
        <v>15</v>
      </c>
      <c r="M12" s="50">
        <v>5</v>
      </c>
      <c r="N12" s="38">
        <v>48</v>
      </c>
      <c r="O12" s="39">
        <v>40</v>
      </c>
      <c r="P12" s="39">
        <v>38</v>
      </c>
      <c r="Q12" s="39">
        <v>38</v>
      </c>
      <c r="R12" s="39">
        <v>38</v>
      </c>
      <c r="S12" s="39">
        <v>38</v>
      </c>
      <c r="T12" s="39">
        <v>38</v>
      </c>
      <c r="U12" s="39">
        <v>40</v>
      </c>
      <c r="V12" s="40">
        <f t="shared" ref="V12:V20" si="2">(N12+O12+P12+Q12+R12+S12+T12+U12)/8</f>
        <v>39.75</v>
      </c>
      <c r="W12" s="43">
        <f t="shared" ref="W12:W26" si="3">H12-V12</f>
        <v>0.25</v>
      </c>
      <c r="X12" s="42"/>
      <c r="Y12" s="33">
        <f t="shared" si="0"/>
        <v>80</v>
      </c>
    </row>
    <row r="13" spans="1:25" ht="25.5" x14ac:dyDescent="0.2">
      <c r="A13" s="86">
        <v>2023</v>
      </c>
      <c r="B13" s="87">
        <v>1</v>
      </c>
      <c r="C13" s="11" t="s">
        <v>63</v>
      </c>
      <c r="D13" s="80" t="s">
        <v>70</v>
      </c>
      <c r="E13" s="73" t="s">
        <v>3</v>
      </c>
      <c r="F13" s="51">
        <v>5001</v>
      </c>
      <c r="G13" s="51" t="s">
        <v>20</v>
      </c>
      <c r="H13" s="17">
        <v>80</v>
      </c>
      <c r="I13" s="51"/>
      <c r="J13" s="51">
        <v>5</v>
      </c>
      <c r="K13" s="51">
        <v>5</v>
      </c>
      <c r="L13" s="51">
        <v>5</v>
      </c>
      <c r="M13" s="52">
        <v>5</v>
      </c>
      <c r="N13" s="38">
        <v>48</v>
      </c>
      <c r="O13" s="39">
        <v>40</v>
      </c>
      <c r="P13" s="39">
        <v>38</v>
      </c>
      <c r="Q13" s="39">
        <v>38</v>
      </c>
      <c r="R13" s="39">
        <v>38</v>
      </c>
      <c r="S13" s="39">
        <v>38</v>
      </c>
      <c r="T13" s="39">
        <v>38</v>
      </c>
      <c r="U13" s="39">
        <v>38</v>
      </c>
      <c r="V13" s="40">
        <f t="shared" si="2"/>
        <v>39.5</v>
      </c>
      <c r="W13" s="43">
        <f t="shared" si="3"/>
        <v>40.5</v>
      </c>
      <c r="X13" s="42"/>
      <c r="Y13" s="33">
        <f t="shared" si="0"/>
        <v>100</v>
      </c>
    </row>
    <row r="14" spans="1:25" ht="25.5" x14ac:dyDescent="0.2">
      <c r="A14" s="86">
        <v>2023</v>
      </c>
      <c r="B14" s="87">
        <v>1</v>
      </c>
      <c r="C14" s="11">
        <v>108803</v>
      </c>
      <c r="D14" s="80" t="s">
        <v>71</v>
      </c>
      <c r="E14" s="73" t="s">
        <v>3</v>
      </c>
      <c r="F14" s="51">
        <v>5001</v>
      </c>
      <c r="G14" s="51" t="s">
        <v>20</v>
      </c>
      <c r="H14" s="17">
        <v>40</v>
      </c>
      <c r="I14" s="51"/>
      <c r="J14" s="51">
        <v>5</v>
      </c>
      <c r="K14" s="51">
        <v>5</v>
      </c>
      <c r="L14" s="51">
        <v>5</v>
      </c>
      <c r="M14" s="52">
        <v>5</v>
      </c>
      <c r="N14" s="38">
        <v>48</v>
      </c>
      <c r="O14" s="39">
        <v>40</v>
      </c>
      <c r="P14" s="39">
        <v>38</v>
      </c>
      <c r="Q14" s="39">
        <v>38</v>
      </c>
      <c r="R14" s="39">
        <v>38</v>
      </c>
      <c r="S14" s="39">
        <v>38</v>
      </c>
      <c r="T14" s="39">
        <v>38</v>
      </c>
      <c r="U14" s="39">
        <v>38</v>
      </c>
      <c r="V14" s="40">
        <f t="shared" si="2"/>
        <v>39.5</v>
      </c>
      <c r="W14" s="43">
        <f t="shared" si="3"/>
        <v>0.5</v>
      </c>
      <c r="X14" s="42"/>
      <c r="Y14" s="33">
        <f t="shared" si="0"/>
        <v>60</v>
      </c>
    </row>
    <row r="15" spans="1:25" ht="25.5" x14ac:dyDescent="0.2">
      <c r="A15" s="86">
        <v>2023</v>
      </c>
      <c r="B15" s="87">
        <v>1</v>
      </c>
      <c r="C15" s="11">
        <v>55167</v>
      </c>
      <c r="D15" s="80" t="s">
        <v>3</v>
      </c>
      <c r="E15" s="73" t="s">
        <v>3</v>
      </c>
      <c r="F15" s="51">
        <v>5001</v>
      </c>
      <c r="G15" s="51" t="s">
        <v>20</v>
      </c>
      <c r="H15" s="17">
        <v>40</v>
      </c>
      <c r="I15" s="51"/>
      <c r="J15" s="51">
        <v>10</v>
      </c>
      <c r="K15" s="51">
        <v>5</v>
      </c>
      <c r="L15" s="51">
        <v>20</v>
      </c>
      <c r="M15" s="52">
        <v>10</v>
      </c>
      <c r="N15" s="38">
        <v>84</v>
      </c>
      <c r="O15" s="39">
        <v>80</v>
      </c>
      <c r="P15" s="39">
        <v>78</v>
      </c>
      <c r="Q15" s="39">
        <v>78</v>
      </c>
      <c r="R15" s="39">
        <v>78</v>
      </c>
      <c r="S15" s="39">
        <v>78</v>
      </c>
      <c r="T15" s="39">
        <v>78</v>
      </c>
      <c r="U15" s="39">
        <v>120</v>
      </c>
      <c r="V15" s="40">
        <f t="shared" si="2"/>
        <v>84.25</v>
      </c>
      <c r="W15" s="43">
        <f t="shared" si="3"/>
        <v>-44.25</v>
      </c>
      <c r="X15" s="42" t="s">
        <v>44</v>
      </c>
      <c r="Y15" s="33">
        <f t="shared" si="0"/>
        <v>85</v>
      </c>
    </row>
    <row r="16" spans="1:25" ht="51" x14ac:dyDescent="0.2">
      <c r="A16" s="86">
        <v>2023</v>
      </c>
      <c r="B16" s="87">
        <v>1</v>
      </c>
      <c r="C16" s="12">
        <v>3729</v>
      </c>
      <c r="D16" s="81" t="s">
        <v>50</v>
      </c>
      <c r="E16" s="74" t="s">
        <v>18</v>
      </c>
      <c r="F16" s="53">
        <v>5001</v>
      </c>
      <c r="G16" s="53" t="s">
        <v>20</v>
      </c>
      <c r="H16" s="18">
        <v>80</v>
      </c>
      <c r="I16" s="88">
        <v>0</v>
      </c>
      <c r="J16" s="88">
        <v>10</v>
      </c>
      <c r="K16" s="88">
        <v>10</v>
      </c>
      <c r="L16" s="88">
        <v>30</v>
      </c>
      <c r="M16" s="88">
        <v>5</v>
      </c>
      <c r="N16" s="38">
        <v>84</v>
      </c>
      <c r="O16" s="39">
        <v>80</v>
      </c>
      <c r="P16" s="39">
        <v>78</v>
      </c>
      <c r="Q16" s="39">
        <v>78</v>
      </c>
      <c r="R16" s="39">
        <v>78</v>
      </c>
      <c r="S16" s="39">
        <v>78</v>
      </c>
      <c r="T16" s="39">
        <v>78</v>
      </c>
      <c r="U16" s="39">
        <v>78</v>
      </c>
      <c r="V16" s="40">
        <f t="shared" si="2"/>
        <v>79</v>
      </c>
      <c r="W16" s="43">
        <f t="shared" si="3"/>
        <v>1</v>
      </c>
      <c r="X16" s="42"/>
      <c r="Y16" s="33">
        <f t="shared" si="0"/>
        <v>135</v>
      </c>
    </row>
    <row r="17" spans="1:25" ht="51" x14ac:dyDescent="0.2">
      <c r="A17" s="86">
        <v>2023</v>
      </c>
      <c r="B17" s="87">
        <v>1</v>
      </c>
      <c r="C17" s="12">
        <v>108727</v>
      </c>
      <c r="D17" s="81" t="s">
        <v>72</v>
      </c>
      <c r="E17" s="74" t="s">
        <v>18</v>
      </c>
      <c r="F17" s="53">
        <v>5001</v>
      </c>
      <c r="G17" s="53" t="s">
        <v>20</v>
      </c>
      <c r="H17" s="18">
        <v>85</v>
      </c>
      <c r="I17" s="88">
        <v>5</v>
      </c>
      <c r="J17" s="88">
        <v>10</v>
      </c>
      <c r="K17" s="88">
        <v>15</v>
      </c>
      <c r="L17" s="88">
        <v>35</v>
      </c>
      <c r="M17" s="88">
        <v>5</v>
      </c>
      <c r="N17" s="38">
        <v>84</v>
      </c>
      <c r="O17" s="39">
        <v>80</v>
      </c>
      <c r="P17" s="39">
        <v>73</v>
      </c>
      <c r="Q17" s="39">
        <v>73</v>
      </c>
      <c r="R17" s="39">
        <v>78</v>
      </c>
      <c r="S17" s="39">
        <v>78</v>
      </c>
      <c r="T17" s="39">
        <v>78</v>
      </c>
      <c r="U17" s="39">
        <v>78</v>
      </c>
      <c r="V17" s="40">
        <f t="shared" si="2"/>
        <v>77.75</v>
      </c>
      <c r="W17" s="43">
        <f t="shared" si="3"/>
        <v>7.25</v>
      </c>
      <c r="X17" s="42"/>
      <c r="Y17" s="33">
        <f t="shared" si="0"/>
        <v>155</v>
      </c>
    </row>
    <row r="18" spans="1:25" ht="51" x14ac:dyDescent="0.2">
      <c r="A18" s="86">
        <v>2023</v>
      </c>
      <c r="B18" s="87">
        <v>1</v>
      </c>
      <c r="C18" s="12">
        <v>54149</v>
      </c>
      <c r="D18" s="81" t="s">
        <v>73</v>
      </c>
      <c r="E18" s="74" t="s">
        <v>18</v>
      </c>
      <c r="F18" s="53">
        <v>5001</v>
      </c>
      <c r="G18" s="53" t="s">
        <v>20</v>
      </c>
      <c r="H18" s="18">
        <v>20</v>
      </c>
      <c r="I18" s="88">
        <v>0</v>
      </c>
      <c r="J18" s="88">
        <v>5</v>
      </c>
      <c r="K18" s="88">
        <v>5</v>
      </c>
      <c r="L18" s="88">
        <v>5</v>
      </c>
      <c r="M18" s="88">
        <v>5</v>
      </c>
      <c r="N18" s="38">
        <v>31</v>
      </c>
      <c r="O18" s="39">
        <v>20</v>
      </c>
      <c r="P18" s="39">
        <v>18</v>
      </c>
      <c r="Q18" s="39">
        <v>18</v>
      </c>
      <c r="R18" s="39">
        <v>18</v>
      </c>
      <c r="S18" s="39">
        <v>18</v>
      </c>
      <c r="T18" s="39">
        <v>18</v>
      </c>
      <c r="U18" s="39">
        <v>18</v>
      </c>
      <c r="V18" s="40">
        <f t="shared" ref="V18:V19" si="4">(N18+O18+P18+Q18+R18+S18+T18+U18)/8</f>
        <v>19.875</v>
      </c>
      <c r="W18" s="43">
        <f t="shared" ref="W18:W19" si="5">H18-V18</f>
        <v>0.125</v>
      </c>
      <c r="X18" s="42"/>
      <c r="Y18" s="33">
        <f t="shared" ref="Y18:Y19" si="6">+H18+I18+J18+K18+L18+M18</f>
        <v>40</v>
      </c>
    </row>
    <row r="19" spans="1:25" ht="51" x14ac:dyDescent="0.2">
      <c r="A19" s="86">
        <v>2023</v>
      </c>
      <c r="B19" s="87">
        <v>1</v>
      </c>
      <c r="C19" s="12">
        <v>110268</v>
      </c>
      <c r="D19" s="81" t="s">
        <v>59</v>
      </c>
      <c r="E19" s="74" t="s">
        <v>18</v>
      </c>
      <c r="F19" s="53">
        <v>5001</v>
      </c>
      <c r="G19" s="53" t="s">
        <v>20</v>
      </c>
      <c r="H19" s="18">
        <v>20</v>
      </c>
      <c r="I19" s="88">
        <v>0</v>
      </c>
      <c r="J19" s="88">
        <v>0</v>
      </c>
      <c r="K19" s="88">
        <v>0</v>
      </c>
      <c r="L19" s="88">
        <v>5</v>
      </c>
      <c r="M19" s="88">
        <v>0</v>
      </c>
      <c r="N19" s="38">
        <v>31</v>
      </c>
      <c r="O19" s="39">
        <v>20</v>
      </c>
      <c r="P19" s="39">
        <v>18</v>
      </c>
      <c r="Q19" s="39">
        <v>18</v>
      </c>
      <c r="R19" s="39">
        <v>18</v>
      </c>
      <c r="S19" s="39">
        <v>18</v>
      </c>
      <c r="T19" s="39">
        <v>18</v>
      </c>
      <c r="U19" s="39">
        <v>18</v>
      </c>
      <c r="V19" s="40">
        <f t="shared" si="4"/>
        <v>19.875</v>
      </c>
      <c r="W19" s="43">
        <f t="shared" si="5"/>
        <v>0.125</v>
      </c>
      <c r="X19" s="42"/>
      <c r="Y19" s="33">
        <f t="shared" si="6"/>
        <v>25</v>
      </c>
    </row>
    <row r="20" spans="1:25" ht="51" x14ac:dyDescent="0.2">
      <c r="A20" s="86">
        <v>2023</v>
      </c>
      <c r="B20" s="87">
        <v>1</v>
      </c>
      <c r="C20" s="12">
        <v>110155</v>
      </c>
      <c r="D20" s="81" t="s">
        <v>65</v>
      </c>
      <c r="E20" s="74" t="s">
        <v>18</v>
      </c>
      <c r="F20" s="53">
        <v>5001</v>
      </c>
      <c r="G20" s="53" t="s">
        <v>20</v>
      </c>
      <c r="H20" s="18">
        <v>20</v>
      </c>
      <c r="I20" s="88">
        <v>0</v>
      </c>
      <c r="J20" s="88">
        <v>0</v>
      </c>
      <c r="K20" s="88">
        <v>0</v>
      </c>
      <c r="L20" s="88">
        <v>5</v>
      </c>
      <c r="M20" s="88">
        <v>0</v>
      </c>
      <c r="N20" s="38">
        <v>31</v>
      </c>
      <c r="O20" s="39">
        <v>20</v>
      </c>
      <c r="P20" s="39">
        <v>18</v>
      </c>
      <c r="Q20" s="39">
        <v>18</v>
      </c>
      <c r="R20" s="39">
        <v>18</v>
      </c>
      <c r="S20" s="39">
        <v>18</v>
      </c>
      <c r="T20" s="39">
        <v>18</v>
      </c>
      <c r="U20" s="39">
        <v>18</v>
      </c>
      <c r="V20" s="40">
        <f t="shared" si="2"/>
        <v>19.875</v>
      </c>
      <c r="W20" s="43">
        <f t="shared" si="3"/>
        <v>0.125</v>
      </c>
      <c r="X20" s="42"/>
      <c r="Y20" s="33">
        <f t="shared" si="0"/>
        <v>25</v>
      </c>
    </row>
    <row r="21" spans="1:25" ht="14.25" x14ac:dyDescent="0.2">
      <c r="A21" s="86">
        <v>2023</v>
      </c>
      <c r="B21" s="87">
        <v>1</v>
      </c>
      <c r="C21" s="6">
        <v>1749</v>
      </c>
      <c r="D21" s="82" t="s">
        <v>14</v>
      </c>
      <c r="E21" s="75" t="s">
        <v>1</v>
      </c>
      <c r="F21" s="7">
        <v>5001</v>
      </c>
      <c r="G21" s="7" t="s">
        <v>20</v>
      </c>
      <c r="H21" s="19">
        <v>40</v>
      </c>
      <c r="I21" s="90">
        <v>30</v>
      </c>
      <c r="J21" s="90">
        <v>30</v>
      </c>
      <c r="K21" s="90">
        <v>30</v>
      </c>
      <c r="L21" s="90">
        <v>50</v>
      </c>
      <c r="M21" s="90">
        <v>50</v>
      </c>
      <c r="N21" s="38">
        <v>137</v>
      </c>
      <c r="O21" s="39">
        <v>80</v>
      </c>
      <c r="P21" s="39">
        <v>68</v>
      </c>
      <c r="Q21" s="39">
        <v>83</v>
      </c>
      <c r="R21" s="39">
        <v>78</v>
      </c>
      <c r="S21" s="39">
        <v>78</v>
      </c>
      <c r="T21" s="39">
        <v>118</v>
      </c>
      <c r="U21" s="39">
        <v>78</v>
      </c>
      <c r="V21" s="40">
        <f>(O21+P21+Q21+R21+S21+T21+U21)/8</f>
        <v>72.875</v>
      </c>
      <c r="W21" s="43">
        <f t="shared" si="3"/>
        <v>-32.875</v>
      </c>
      <c r="X21" s="42" t="s">
        <v>44</v>
      </c>
      <c r="Y21" s="33">
        <f t="shared" si="0"/>
        <v>230</v>
      </c>
    </row>
    <row r="22" spans="1:25" ht="14.25" x14ac:dyDescent="0.2">
      <c r="A22" s="86">
        <v>2023</v>
      </c>
      <c r="B22" s="87">
        <v>1</v>
      </c>
      <c r="C22" s="6">
        <v>1755</v>
      </c>
      <c r="D22" s="82" t="s">
        <v>74</v>
      </c>
      <c r="E22" s="75" t="s">
        <v>1</v>
      </c>
      <c r="F22" s="7">
        <v>5001</v>
      </c>
      <c r="G22" s="7" t="s">
        <v>20</v>
      </c>
      <c r="H22" s="29">
        <v>80</v>
      </c>
      <c r="I22" s="90">
        <v>15</v>
      </c>
      <c r="J22" s="90">
        <v>20</v>
      </c>
      <c r="K22" s="90">
        <v>15</v>
      </c>
      <c r="L22" s="90">
        <v>40</v>
      </c>
      <c r="M22" s="90">
        <v>10</v>
      </c>
      <c r="N22" s="38">
        <v>46</v>
      </c>
      <c r="O22" s="39">
        <v>40</v>
      </c>
      <c r="P22" s="39">
        <v>38</v>
      </c>
      <c r="Q22" s="39">
        <v>38</v>
      </c>
      <c r="R22" s="39">
        <v>38</v>
      </c>
      <c r="S22" s="39">
        <v>38</v>
      </c>
      <c r="T22" s="39">
        <v>38</v>
      </c>
      <c r="U22" s="39">
        <v>38</v>
      </c>
      <c r="V22" s="40">
        <f>(N22+O22+P22+Q22+R22+S22+T22+U22)/8</f>
        <v>39.25</v>
      </c>
      <c r="W22" s="43">
        <f t="shared" si="3"/>
        <v>40.75</v>
      </c>
      <c r="X22" s="42"/>
      <c r="Y22" s="33">
        <f t="shared" si="0"/>
        <v>180</v>
      </c>
    </row>
    <row r="23" spans="1:25" ht="14.25" x14ac:dyDescent="0.2">
      <c r="A23" s="86">
        <v>2023</v>
      </c>
      <c r="B23" s="87">
        <v>1</v>
      </c>
      <c r="C23" s="6">
        <v>2540</v>
      </c>
      <c r="D23" s="83" t="s">
        <v>15</v>
      </c>
      <c r="E23" s="75" t="s">
        <v>1</v>
      </c>
      <c r="F23" s="7">
        <v>5001</v>
      </c>
      <c r="G23" s="7" t="s">
        <v>20</v>
      </c>
      <c r="H23" s="19">
        <v>80</v>
      </c>
      <c r="I23" s="90">
        <v>0</v>
      </c>
      <c r="J23" s="90">
        <v>30</v>
      </c>
      <c r="K23" s="90">
        <v>30</v>
      </c>
      <c r="L23" s="90">
        <v>50</v>
      </c>
      <c r="M23" s="90">
        <v>50</v>
      </c>
      <c r="N23" s="38">
        <f>84+76</f>
        <v>160</v>
      </c>
      <c r="O23" s="39">
        <f>80+80</f>
        <v>160</v>
      </c>
      <c r="P23" s="39">
        <f>78+78</f>
        <v>156</v>
      </c>
      <c r="Q23" s="39">
        <f>78+83</f>
        <v>161</v>
      </c>
      <c r="R23" s="39">
        <f>78+78</f>
        <v>156</v>
      </c>
      <c r="S23" s="39">
        <f>78+78</f>
        <v>156</v>
      </c>
      <c r="T23" s="39">
        <f>78+118</f>
        <v>196</v>
      </c>
      <c r="U23" s="39">
        <f>78+160</f>
        <v>238</v>
      </c>
      <c r="V23" s="40">
        <f>(N23+O23+P23+Q23+R23+S23+T23+U23)/8</f>
        <v>172.875</v>
      </c>
      <c r="W23" s="43">
        <f t="shared" si="3"/>
        <v>-92.875</v>
      </c>
      <c r="X23" s="42" t="s">
        <v>44</v>
      </c>
      <c r="Y23" s="33">
        <f t="shared" si="0"/>
        <v>240</v>
      </c>
    </row>
    <row r="24" spans="1:25" ht="14.25" x14ac:dyDescent="0.2">
      <c r="A24" s="86">
        <v>2023</v>
      </c>
      <c r="B24" s="87">
        <v>1</v>
      </c>
      <c r="C24" s="6">
        <v>2540</v>
      </c>
      <c r="D24" s="83" t="s">
        <v>52</v>
      </c>
      <c r="E24" s="75" t="s">
        <v>1</v>
      </c>
      <c r="F24" s="7">
        <v>5615</v>
      </c>
      <c r="G24" s="7" t="s">
        <v>22</v>
      </c>
      <c r="H24" s="19">
        <v>80</v>
      </c>
      <c r="I24" s="90">
        <v>0</v>
      </c>
      <c r="J24" s="90">
        <v>30</v>
      </c>
      <c r="K24" s="90">
        <v>30</v>
      </c>
      <c r="L24" s="90">
        <v>50</v>
      </c>
      <c r="M24" s="90">
        <v>50</v>
      </c>
      <c r="N24" s="38"/>
      <c r="O24" s="39"/>
      <c r="P24" s="39"/>
      <c r="Q24" s="39"/>
      <c r="R24" s="39"/>
      <c r="S24" s="39"/>
      <c r="T24" s="39"/>
      <c r="U24" s="39"/>
      <c r="V24" s="40"/>
      <c r="W24" s="43"/>
      <c r="X24" s="42"/>
      <c r="Y24" s="33">
        <f t="shared" si="0"/>
        <v>240</v>
      </c>
    </row>
    <row r="25" spans="1:25" ht="14.25" x14ac:dyDescent="0.2">
      <c r="A25" s="86">
        <v>2023</v>
      </c>
      <c r="B25" s="87">
        <v>1</v>
      </c>
      <c r="C25" s="25">
        <v>109436</v>
      </c>
      <c r="D25" s="8" t="s">
        <v>75</v>
      </c>
      <c r="E25" s="7" t="s">
        <v>1</v>
      </c>
      <c r="F25" s="7">
        <v>5045</v>
      </c>
      <c r="G25" s="7" t="s">
        <v>21</v>
      </c>
      <c r="H25" s="20">
        <v>40</v>
      </c>
      <c r="I25" s="90">
        <v>10</v>
      </c>
      <c r="J25" s="90">
        <v>10</v>
      </c>
      <c r="K25" s="90">
        <v>20</v>
      </c>
      <c r="L25" s="90">
        <v>30</v>
      </c>
      <c r="M25" s="90">
        <v>30</v>
      </c>
      <c r="N25" s="38"/>
      <c r="O25" s="39"/>
      <c r="P25" s="39"/>
      <c r="Q25" s="39"/>
      <c r="R25" s="39"/>
      <c r="S25" s="39"/>
      <c r="T25" s="39"/>
      <c r="U25" s="39"/>
      <c r="V25" s="40"/>
      <c r="W25" s="43"/>
      <c r="X25" s="42"/>
      <c r="Y25" s="33">
        <f t="shared" si="0"/>
        <v>140</v>
      </c>
    </row>
    <row r="26" spans="1:25" s="59" customFormat="1" ht="14.25" x14ac:dyDescent="0.2">
      <c r="A26" s="86">
        <v>2023</v>
      </c>
      <c r="B26" s="87">
        <v>1</v>
      </c>
      <c r="C26" s="6">
        <v>2937</v>
      </c>
      <c r="D26" s="83" t="s">
        <v>76</v>
      </c>
      <c r="E26" s="75" t="s">
        <v>1</v>
      </c>
      <c r="F26" s="7">
        <v>5001</v>
      </c>
      <c r="G26" s="7" t="s">
        <v>20</v>
      </c>
      <c r="H26" s="19">
        <v>80</v>
      </c>
      <c r="I26" s="90">
        <v>0</v>
      </c>
      <c r="J26" s="90">
        <v>50</v>
      </c>
      <c r="K26" s="90">
        <v>40</v>
      </c>
      <c r="L26" s="90">
        <v>60</v>
      </c>
      <c r="M26" s="90">
        <v>50</v>
      </c>
      <c r="N26" s="54">
        <v>91</v>
      </c>
      <c r="O26" s="55">
        <v>80</v>
      </c>
      <c r="P26" s="55">
        <v>78</v>
      </c>
      <c r="Q26" s="55">
        <v>78</v>
      </c>
      <c r="R26" s="55">
        <v>78</v>
      </c>
      <c r="S26" s="55">
        <v>78</v>
      </c>
      <c r="T26" s="55">
        <v>78</v>
      </c>
      <c r="U26" s="55">
        <v>0</v>
      </c>
      <c r="V26" s="56">
        <f>(N26+O26+P26+Q26+R26+S26+T26)/7</f>
        <v>80.142857142857139</v>
      </c>
      <c r="W26" s="57">
        <f t="shared" si="3"/>
        <v>-0.1428571428571388</v>
      </c>
      <c r="X26" s="58"/>
      <c r="Y26" s="33">
        <f t="shared" si="0"/>
        <v>280</v>
      </c>
    </row>
    <row r="27" spans="1:25" ht="14.25" x14ac:dyDescent="0.2">
      <c r="A27" s="86">
        <v>2023</v>
      </c>
      <c r="B27" s="87">
        <v>1</v>
      </c>
      <c r="C27" s="6">
        <v>108620</v>
      </c>
      <c r="D27" s="83" t="s">
        <v>23</v>
      </c>
      <c r="E27" s="75" t="s">
        <v>1</v>
      </c>
      <c r="F27" s="7">
        <v>5001</v>
      </c>
      <c r="G27" s="7" t="s">
        <v>20</v>
      </c>
      <c r="H27" s="19">
        <v>40</v>
      </c>
      <c r="I27" s="90">
        <v>10</v>
      </c>
      <c r="J27" s="90">
        <v>30</v>
      </c>
      <c r="K27" s="90">
        <v>30</v>
      </c>
      <c r="L27" s="90">
        <v>50</v>
      </c>
      <c r="M27" s="90">
        <v>50</v>
      </c>
      <c r="N27" s="48">
        <v>0</v>
      </c>
      <c r="O27" s="49">
        <v>0</v>
      </c>
      <c r="P27" s="49">
        <v>0</v>
      </c>
      <c r="Q27" s="49">
        <v>0</v>
      </c>
      <c r="R27" s="49">
        <v>0</v>
      </c>
      <c r="S27" s="49">
        <v>0</v>
      </c>
      <c r="T27" s="49">
        <v>0</v>
      </c>
      <c r="U27" s="49">
        <v>0</v>
      </c>
      <c r="V27" s="46">
        <v>0</v>
      </c>
      <c r="W27" s="49">
        <v>0</v>
      </c>
      <c r="X27" s="42"/>
      <c r="Y27" s="33">
        <f t="shared" si="0"/>
        <v>210</v>
      </c>
    </row>
    <row r="28" spans="1:25" ht="14.25" x14ac:dyDescent="0.2">
      <c r="A28" s="86">
        <v>2023</v>
      </c>
      <c r="B28" s="87">
        <v>1</v>
      </c>
      <c r="C28" s="6">
        <v>9567</v>
      </c>
      <c r="D28" s="83" t="s">
        <v>77</v>
      </c>
      <c r="E28" s="75" t="s">
        <v>1</v>
      </c>
      <c r="F28" s="7">
        <v>5001</v>
      </c>
      <c r="G28" s="7" t="s">
        <v>20</v>
      </c>
      <c r="H28" s="19">
        <v>30</v>
      </c>
      <c r="I28" s="90">
        <v>0</v>
      </c>
      <c r="J28" s="90">
        <v>10</v>
      </c>
      <c r="K28" s="90">
        <v>10</v>
      </c>
      <c r="L28" s="90">
        <v>20</v>
      </c>
      <c r="M28" s="90">
        <v>0</v>
      </c>
      <c r="N28" s="38">
        <v>65</v>
      </c>
      <c r="O28" s="39">
        <v>76</v>
      </c>
      <c r="P28" s="39">
        <v>76</v>
      </c>
      <c r="Q28" s="39">
        <v>80</v>
      </c>
      <c r="R28" s="39">
        <v>80</v>
      </c>
      <c r="S28" s="39">
        <v>78</v>
      </c>
      <c r="T28" s="39">
        <v>80</v>
      </c>
      <c r="U28" s="39" t="s">
        <v>38</v>
      </c>
      <c r="V28" s="40">
        <f>(N28+O28+P28+Q28+R28+S28+T28)/7</f>
        <v>76.428571428571431</v>
      </c>
      <c r="W28" s="43">
        <f t="shared" ref="W28:W43" si="7">H28-V28</f>
        <v>-46.428571428571431</v>
      </c>
      <c r="X28" s="42" t="s">
        <v>44</v>
      </c>
      <c r="Y28" s="33">
        <f t="shared" si="0"/>
        <v>70</v>
      </c>
    </row>
    <row r="29" spans="1:25" ht="14.25" x14ac:dyDescent="0.2">
      <c r="A29" s="86">
        <v>2023</v>
      </c>
      <c r="B29" s="87">
        <v>1</v>
      </c>
      <c r="C29" s="6">
        <v>54963</v>
      </c>
      <c r="D29" s="83" t="s">
        <v>78</v>
      </c>
      <c r="E29" s="75" t="s">
        <v>1</v>
      </c>
      <c r="F29" s="7">
        <v>5001</v>
      </c>
      <c r="G29" s="7" t="s">
        <v>20</v>
      </c>
      <c r="H29" s="19">
        <v>25</v>
      </c>
      <c r="I29" s="90">
        <v>0</v>
      </c>
      <c r="J29" s="90">
        <v>10</v>
      </c>
      <c r="K29" s="90">
        <v>10</v>
      </c>
      <c r="L29" s="90">
        <v>20</v>
      </c>
      <c r="M29" s="90">
        <v>0</v>
      </c>
      <c r="N29" s="38">
        <v>25</v>
      </c>
      <c r="O29" s="39">
        <v>38</v>
      </c>
      <c r="P29" s="39">
        <v>38</v>
      </c>
      <c r="Q29" s="39">
        <v>40</v>
      </c>
      <c r="R29" s="39">
        <v>40</v>
      </c>
      <c r="S29" s="39">
        <v>38</v>
      </c>
      <c r="T29" s="39">
        <v>40</v>
      </c>
      <c r="U29" s="39" t="s">
        <v>38</v>
      </c>
      <c r="V29" s="40">
        <f>(N29+O29+P29+Q29+R29+S29+T29)/7</f>
        <v>37</v>
      </c>
      <c r="W29" s="43">
        <f t="shared" si="7"/>
        <v>-12</v>
      </c>
      <c r="X29" s="42" t="s">
        <v>43</v>
      </c>
      <c r="Y29" s="33">
        <f t="shared" si="0"/>
        <v>65</v>
      </c>
    </row>
    <row r="30" spans="1:25" ht="14.25" x14ac:dyDescent="0.2">
      <c r="A30" s="86">
        <v>2023</v>
      </c>
      <c r="B30" s="87">
        <v>1</v>
      </c>
      <c r="C30" s="6">
        <v>101886</v>
      </c>
      <c r="D30" s="83" t="s">
        <v>79</v>
      </c>
      <c r="E30" s="75" t="s">
        <v>1</v>
      </c>
      <c r="F30" s="7">
        <v>5001</v>
      </c>
      <c r="G30" s="7" t="s">
        <v>20</v>
      </c>
      <c r="H30" s="19">
        <v>40</v>
      </c>
      <c r="I30" s="90">
        <v>10</v>
      </c>
      <c r="J30" s="90">
        <v>20</v>
      </c>
      <c r="K30" s="90">
        <v>10</v>
      </c>
      <c r="L30" s="90">
        <v>30</v>
      </c>
      <c r="M30" s="90">
        <v>10</v>
      </c>
      <c r="N30" s="38">
        <v>48</v>
      </c>
      <c r="O30" s="39">
        <v>40</v>
      </c>
      <c r="P30" s="39">
        <v>38</v>
      </c>
      <c r="Q30" s="39">
        <v>38</v>
      </c>
      <c r="R30" s="39">
        <v>38</v>
      </c>
      <c r="S30" s="39">
        <v>38</v>
      </c>
      <c r="T30" s="39">
        <v>38</v>
      </c>
      <c r="U30" s="39">
        <v>38</v>
      </c>
      <c r="V30" s="40">
        <f>(N30+O30+P30+Q30+R30+S30+T30+U30)/8</f>
        <v>39.5</v>
      </c>
      <c r="W30" s="43">
        <f t="shared" si="7"/>
        <v>0.5</v>
      </c>
      <c r="X30" s="42"/>
      <c r="Y30" s="33">
        <f t="shared" si="0"/>
        <v>120</v>
      </c>
    </row>
    <row r="31" spans="1:25" ht="15" x14ac:dyDescent="0.2">
      <c r="A31" s="86">
        <v>2023</v>
      </c>
      <c r="B31" s="87">
        <v>1</v>
      </c>
      <c r="C31" s="6">
        <v>101952</v>
      </c>
      <c r="D31" s="83" t="s">
        <v>80</v>
      </c>
      <c r="E31" s="75" t="s">
        <v>1</v>
      </c>
      <c r="F31" s="7">
        <v>5001</v>
      </c>
      <c r="G31" s="7" t="s">
        <v>20</v>
      </c>
      <c r="H31" s="28">
        <v>60</v>
      </c>
      <c r="I31" s="90">
        <v>10</v>
      </c>
      <c r="J31" s="90">
        <v>10</v>
      </c>
      <c r="K31" s="90">
        <v>10</v>
      </c>
      <c r="L31" s="90">
        <v>20</v>
      </c>
      <c r="M31" s="90">
        <v>10</v>
      </c>
      <c r="N31" s="38">
        <v>48</v>
      </c>
      <c r="O31" s="39">
        <v>40</v>
      </c>
      <c r="P31" s="39">
        <v>38</v>
      </c>
      <c r="Q31" s="39">
        <v>38</v>
      </c>
      <c r="R31" s="39">
        <v>38</v>
      </c>
      <c r="S31" s="39">
        <v>38</v>
      </c>
      <c r="T31" s="39">
        <v>38</v>
      </c>
      <c r="U31" s="39">
        <v>38</v>
      </c>
      <c r="V31" s="40">
        <f>(N31+O31+P31+Q31+R31+S31+T31+U31)/8</f>
        <v>39.5</v>
      </c>
      <c r="W31" s="43">
        <f t="shared" si="7"/>
        <v>20.5</v>
      </c>
      <c r="X31" s="42"/>
      <c r="Y31" s="33">
        <f t="shared" si="0"/>
        <v>120</v>
      </c>
    </row>
    <row r="32" spans="1:25" ht="14.25" x14ac:dyDescent="0.2">
      <c r="A32" s="86">
        <v>2023</v>
      </c>
      <c r="B32" s="87">
        <v>1</v>
      </c>
      <c r="C32" s="6" t="s">
        <v>64</v>
      </c>
      <c r="D32" s="83" t="s">
        <v>81</v>
      </c>
      <c r="E32" s="75" t="s">
        <v>1</v>
      </c>
      <c r="F32" s="7">
        <v>5045</v>
      </c>
      <c r="G32" s="7" t="s">
        <v>21</v>
      </c>
      <c r="H32" s="19">
        <v>30</v>
      </c>
      <c r="I32" s="90">
        <v>0</v>
      </c>
      <c r="J32" s="90">
        <v>10</v>
      </c>
      <c r="K32" s="90">
        <v>10</v>
      </c>
      <c r="L32" s="90">
        <v>20</v>
      </c>
      <c r="M32" s="90">
        <v>10</v>
      </c>
      <c r="N32" s="38">
        <v>40</v>
      </c>
      <c r="O32" s="39">
        <v>40</v>
      </c>
      <c r="P32" s="39">
        <v>38</v>
      </c>
      <c r="Q32" s="39">
        <v>38</v>
      </c>
      <c r="R32" s="39">
        <v>38</v>
      </c>
      <c r="S32" s="39">
        <v>38</v>
      </c>
      <c r="T32" s="39">
        <v>38</v>
      </c>
      <c r="U32" s="39">
        <v>38</v>
      </c>
      <c r="V32" s="40">
        <f>(N32+O32+P32+Q32+R32+S32+T32+U32)/8</f>
        <v>38.5</v>
      </c>
      <c r="W32" s="43">
        <f t="shared" si="7"/>
        <v>-8.5</v>
      </c>
      <c r="X32" s="42" t="s">
        <v>43</v>
      </c>
      <c r="Y32" s="33">
        <f t="shared" si="0"/>
        <v>80</v>
      </c>
    </row>
    <row r="33" spans="1:25" ht="14.25" x14ac:dyDescent="0.2">
      <c r="A33" s="86">
        <v>2023</v>
      </c>
      <c r="B33" s="87">
        <v>1</v>
      </c>
      <c r="C33" s="6">
        <v>103464</v>
      </c>
      <c r="D33" s="83" t="s">
        <v>16</v>
      </c>
      <c r="E33" s="75" t="s">
        <v>1</v>
      </c>
      <c r="F33" s="7">
        <v>5001</v>
      </c>
      <c r="G33" s="7" t="s">
        <v>20</v>
      </c>
      <c r="H33" s="19">
        <v>30</v>
      </c>
      <c r="I33" s="90">
        <v>0</v>
      </c>
      <c r="J33" s="90">
        <v>10</v>
      </c>
      <c r="K33" s="90">
        <v>10</v>
      </c>
      <c r="L33" s="90">
        <v>20</v>
      </c>
      <c r="M33" s="90">
        <v>0</v>
      </c>
      <c r="N33" s="38">
        <v>65</v>
      </c>
      <c r="O33" s="39">
        <v>38</v>
      </c>
      <c r="P33" s="39">
        <v>38</v>
      </c>
      <c r="Q33" s="39">
        <v>40</v>
      </c>
      <c r="R33" s="39">
        <v>40</v>
      </c>
      <c r="S33" s="39">
        <v>38</v>
      </c>
      <c r="T33" s="39">
        <v>40</v>
      </c>
      <c r="U33" s="39" t="s">
        <v>38</v>
      </c>
      <c r="V33" s="40">
        <f>(N33+O33+P33+Q33+R33+S33+T33)/7</f>
        <v>42.714285714285715</v>
      </c>
      <c r="W33" s="43">
        <f t="shared" ref="W33" si="8">H33-V33</f>
        <v>-12.714285714285715</v>
      </c>
      <c r="X33" s="42" t="s">
        <v>43</v>
      </c>
      <c r="Y33" s="33">
        <f t="shared" ref="Y33" si="9">+H33+I33+J33+K33+L33+M33</f>
        <v>70</v>
      </c>
    </row>
    <row r="34" spans="1:25" ht="25.5" x14ac:dyDescent="0.2">
      <c r="A34" s="86">
        <v>2023</v>
      </c>
      <c r="B34" s="87">
        <v>1</v>
      </c>
      <c r="C34" s="6">
        <v>110404</v>
      </c>
      <c r="D34" s="83" t="s">
        <v>82</v>
      </c>
      <c r="E34" s="75" t="s">
        <v>1</v>
      </c>
      <c r="F34" s="7">
        <v>5001</v>
      </c>
      <c r="G34" s="7" t="s">
        <v>20</v>
      </c>
      <c r="H34" s="19">
        <v>30</v>
      </c>
      <c r="I34" s="90">
        <v>0</v>
      </c>
      <c r="J34" s="90">
        <v>10</v>
      </c>
      <c r="K34" s="90">
        <v>10</v>
      </c>
      <c r="L34" s="90">
        <v>20</v>
      </c>
      <c r="M34" s="90">
        <v>0</v>
      </c>
      <c r="N34" s="38">
        <v>65</v>
      </c>
      <c r="O34" s="39">
        <v>38</v>
      </c>
      <c r="P34" s="39">
        <v>38</v>
      </c>
      <c r="Q34" s="39">
        <v>40</v>
      </c>
      <c r="R34" s="39">
        <v>40</v>
      </c>
      <c r="S34" s="39">
        <v>38</v>
      </c>
      <c r="T34" s="39">
        <v>40</v>
      </c>
      <c r="U34" s="39" t="s">
        <v>38</v>
      </c>
      <c r="V34" s="40">
        <f>(N34+O34+P34+Q34+R34+S34+T34)/7</f>
        <v>42.714285714285715</v>
      </c>
      <c r="W34" s="43">
        <f t="shared" si="7"/>
        <v>-12.714285714285715</v>
      </c>
      <c r="X34" s="42" t="s">
        <v>43</v>
      </c>
      <c r="Y34" s="33">
        <f t="shared" si="0"/>
        <v>70</v>
      </c>
    </row>
    <row r="35" spans="1:25" ht="14.25" x14ac:dyDescent="0.2">
      <c r="A35" s="86">
        <v>2023</v>
      </c>
      <c r="B35" s="87">
        <v>1</v>
      </c>
      <c r="C35" s="6">
        <v>103880</v>
      </c>
      <c r="D35" s="83" t="s">
        <v>83</v>
      </c>
      <c r="E35" s="75" t="s">
        <v>1</v>
      </c>
      <c r="F35" s="7">
        <v>5001</v>
      </c>
      <c r="G35" s="7" t="s">
        <v>20</v>
      </c>
      <c r="H35" s="19">
        <v>80</v>
      </c>
      <c r="I35" s="90">
        <v>10</v>
      </c>
      <c r="J35" s="90">
        <v>10</v>
      </c>
      <c r="K35" s="90">
        <v>10</v>
      </c>
      <c r="L35" s="90">
        <v>20</v>
      </c>
      <c r="M35" s="90">
        <v>10</v>
      </c>
      <c r="N35" s="38">
        <v>46</v>
      </c>
      <c r="O35" s="39">
        <v>40</v>
      </c>
      <c r="P35" s="39">
        <v>38</v>
      </c>
      <c r="Q35" s="39">
        <v>38</v>
      </c>
      <c r="R35" s="39">
        <v>38</v>
      </c>
      <c r="S35" s="39">
        <v>38</v>
      </c>
      <c r="T35" s="39">
        <v>38</v>
      </c>
      <c r="U35" s="39">
        <v>38</v>
      </c>
      <c r="V35" s="40">
        <f>(N35+O35+P35+Q35+R35+S35+T35+U35)/8</f>
        <v>39.25</v>
      </c>
      <c r="W35" s="43">
        <f t="shared" si="7"/>
        <v>40.75</v>
      </c>
      <c r="X35" s="42"/>
      <c r="Y35" s="33">
        <f t="shared" si="0"/>
        <v>140</v>
      </c>
    </row>
    <row r="36" spans="1:25" ht="14.25" x14ac:dyDescent="0.2">
      <c r="A36" s="86">
        <v>2023</v>
      </c>
      <c r="B36" s="87">
        <v>1</v>
      </c>
      <c r="C36" s="6">
        <v>106240</v>
      </c>
      <c r="D36" s="83" t="s">
        <v>84</v>
      </c>
      <c r="E36" s="75" t="s">
        <v>1</v>
      </c>
      <c r="F36" s="7">
        <v>5001</v>
      </c>
      <c r="G36" s="7" t="s">
        <v>20</v>
      </c>
      <c r="H36" s="19">
        <v>40</v>
      </c>
      <c r="I36" s="90">
        <v>10</v>
      </c>
      <c r="J36" s="90">
        <v>10</v>
      </c>
      <c r="K36" s="90">
        <v>10</v>
      </c>
      <c r="L36" s="90">
        <v>20</v>
      </c>
      <c r="M36" s="90">
        <v>10</v>
      </c>
      <c r="N36" s="38">
        <v>48</v>
      </c>
      <c r="O36" s="39">
        <v>40</v>
      </c>
      <c r="P36" s="39">
        <v>38</v>
      </c>
      <c r="Q36" s="39">
        <v>38</v>
      </c>
      <c r="R36" s="39">
        <v>38</v>
      </c>
      <c r="S36" s="39">
        <v>38</v>
      </c>
      <c r="T36" s="39">
        <v>38</v>
      </c>
      <c r="U36" s="39">
        <v>38</v>
      </c>
      <c r="V36" s="40">
        <f>(N36+O36+P36+Q36+R36+S36+T36+U36)/8</f>
        <v>39.5</v>
      </c>
      <c r="W36" s="43">
        <f t="shared" si="7"/>
        <v>0.5</v>
      </c>
      <c r="X36" s="42"/>
      <c r="Y36" s="33">
        <f t="shared" si="0"/>
        <v>100</v>
      </c>
    </row>
    <row r="37" spans="1:25" ht="14.25" x14ac:dyDescent="0.2">
      <c r="A37" s="86">
        <v>2023</v>
      </c>
      <c r="B37" s="87">
        <v>1</v>
      </c>
      <c r="C37" s="13">
        <v>1751</v>
      </c>
      <c r="D37" s="84" t="s">
        <v>85</v>
      </c>
      <c r="E37" s="76" t="s">
        <v>19</v>
      </c>
      <c r="F37" s="13">
        <v>5001</v>
      </c>
      <c r="G37" s="13" t="s">
        <v>20</v>
      </c>
      <c r="H37" s="24">
        <v>40</v>
      </c>
      <c r="I37" s="89"/>
      <c r="J37" s="89">
        <v>1</v>
      </c>
      <c r="K37" s="89">
        <v>0</v>
      </c>
      <c r="L37" s="89">
        <v>16</v>
      </c>
      <c r="M37" s="89">
        <v>1</v>
      </c>
      <c r="N37" s="38">
        <v>95</v>
      </c>
      <c r="O37" s="39">
        <v>80</v>
      </c>
      <c r="P37" s="39">
        <v>58</v>
      </c>
      <c r="Q37" s="39">
        <v>78</v>
      </c>
      <c r="R37" s="39">
        <v>78</v>
      </c>
      <c r="S37" s="39">
        <v>78</v>
      </c>
      <c r="T37" s="39">
        <v>78</v>
      </c>
      <c r="U37" s="39">
        <v>78</v>
      </c>
      <c r="V37" s="40">
        <f t="shared" ref="V37:V43" si="10">(N37+O37+P37+Q37+R37+S37+T37+U37)/8</f>
        <v>77.875</v>
      </c>
      <c r="W37" s="43">
        <f t="shared" si="7"/>
        <v>-37.875</v>
      </c>
      <c r="X37" s="42"/>
      <c r="Y37" s="33">
        <f t="shared" si="0"/>
        <v>58</v>
      </c>
    </row>
    <row r="38" spans="1:25" ht="14.25" x14ac:dyDescent="0.2">
      <c r="A38" s="86">
        <v>2023</v>
      </c>
      <c r="B38" s="87">
        <v>1</v>
      </c>
      <c r="C38" s="13">
        <v>1752</v>
      </c>
      <c r="D38" s="84" t="s">
        <v>86</v>
      </c>
      <c r="E38" s="76" t="s">
        <v>19</v>
      </c>
      <c r="F38" s="13">
        <v>5001</v>
      </c>
      <c r="G38" s="13" t="s">
        <v>20</v>
      </c>
      <c r="H38" s="98">
        <v>20</v>
      </c>
      <c r="I38" s="89"/>
      <c r="J38" s="89">
        <v>15</v>
      </c>
      <c r="K38" s="89">
        <v>10</v>
      </c>
      <c r="L38" s="89">
        <v>15</v>
      </c>
      <c r="M38" s="89">
        <v>5</v>
      </c>
      <c r="N38" s="38">
        <v>48</v>
      </c>
      <c r="O38" s="39">
        <v>40</v>
      </c>
      <c r="P38" s="39">
        <v>38</v>
      </c>
      <c r="Q38" s="39">
        <v>38</v>
      </c>
      <c r="R38" s="39">
        <v>38</v>
      </c>
      <c r="S38" s="39">
        <v>38</v>
      </c>
      <c r="T38" s="39">
        <v>38</v>
      </c>
      <c r="U38" s="39">
        <v>38</v>
      </c>
      <c r="V38" s="40">
        <f t="shared" si="10"/>
        <v>39.5</v>
      </c>
      <c r="W38" s="43">
        <f t="shared" si="7"/>
        <v>-19.5</v>
      </c>
      <c r="X38" s="42" t="s">
        <v>43</v>
      </c>
      <c r="Y38" s="33">
        <f t="shared" si="0"/>
        <v>65</v>
      </c>
    </row>
    <row r="39" spans="1:25" ht="14.25" x14ac:dyDescent="0.2">
      <c r="A39" s="86">
        <v>2023</v>
      </c>
      <c r="B39" s="87">
        <v>1</v>
      </c>
      <c r="C39" s="13">
        <v>110348</v>
      </c>
      <c r="D39" s="84" t="s">
        <v>62</v>
      </c>
      <c r="E39" s="76" t="s">
        <v>19</v>
      </c>
      <c r="F39" s="13">
        <v>5001</v>
      </c>
      <c r="G39" s="13" t="s">
        <v>20</v>
      </c>
      <c r="H39" s="24">
        <v>40</v>
      </c>
      <c r="I39" s="89"/>
      <c r="J39" s="89">
        <v>20</v>
      </c>
      <c r="K39" s="89">
        <v>15</v>
      </c>
      <c r="L39" s="89">
        <v>30</v>
      </c>
      <c r="M39" s="89">
        <v>10</v>
      </c>
      <c r="N39" s="38">
        <v>48</v>
      </c>
      <c r="O39" s="39">
        <v>40</v>
      </c>
      <c r="P39" s="39">
        <v>38</v>
      </c>
      <c r="Q39" s="39">
        <v>38</v>
      </c>
      <c r="R39" s="39">
        <v>38</v>
      </c>
      <c r="S39" s="39">
        <v>38</v>
      </c>
      <c r="T39" s="39">
        <v>38</v>
      </c>
      <c r="U39" s="39">
        <v>38</v>
      </c>
      <c r="V39" s="40">
        <f t="shared" si="10"/>
        <v>39.5</v>
      </c>
      <c r="W39" s="43">
        <f t="shared" si="7"/>
        <v>0.5</v>
      </c>
      <c r="X39" s="42"/>
      <c r="Y39" s="33">
        <f t="shared" si="0"/>
        <v>115</v>
      </c>
    </row>
    <row r="40" spans="1:25" ht="25.5" x14ac:dyDescent="0.2">
      <c r="A40" s="86">
        <v>2023</v>
      </c>
      <c r="B40" s="87">
        <v>1</v>
      </c>
      <c r="C40" s="13">
        <v>110967</v>
      </c>
      <c r="D40" s="84" t="s">
        <v>61</v>
      </c>
      <c r="E40" s="76" t="s">
        <v>19</v>
      </c>
      <c r="F40" s="13">
        <v>5001</v>
      </c>
      <c r="G40" s="13" t="s">
        <v>20</v>
      </c>
      <c r="H40" s="21">
        <v>40</v>
      </c>
      <c r="I40" s="92"/>
      <c r="J40" s="92">
        <v>10</v>
      </c>
      <c r="K40" s="92">
        <v>10</v>
      </c>
      <c r="L40" s="92">
        <v>20</v>
      </c>
      <c r="M40" s="92">
        <v>5</v>
      </c>
      <c r="N40" s="38">
        <f>46+40</f>
        <v>86</v>
      </c>
      <c r="O40" s="39">
        <f>40+40</f>
        <v>80</v>
      </c>
      <c r="P40" s="39">
        <f>38+38</f>
        <v>76</v>
      </c>
      <c r="Q40" s="39">
        <f>38+38</f>
        <v>76</v>
      </c>
      <c r="R40" s="39">
        <f>38+38</f>
        <v>76</v>
      </c>
      <c r="S40" s="39">
        <f>38+78</f>
        <v>116</v>
      </c>
      <c r="T40" s="39">
        <f>38+38</f>
        <v>76</v>
      </c>
      <c r="U40" s="39">
        <f>38+38</f>
        <v>76</v>
      </c>
      <c r="V40" s="40">
        <f t="shared" si="10"/>
        <v>82.75</v>
      </c>
      <c r="W40" s="43">
        <f t="shared" si="7"/>
        <v>-42.75</v>
      </c>
      <c r="X40" s="42" t="s">
        <v>44</v>
      </c>
      <c r="Y40" s="33">
        <f t="shared" si="0"/>
        <v>85</v>
      </c>
    </row>
    <row r="41" spans="1:25" ht="14.25" x14ac:dyDescent="0.2">
      <c r="A41" s="86">
        <v>2023</v>
      </c>
      <c r="B41" s="87">
        <v>1</v>
      </c>
      <c r="C41" s="13">
        <v>108270</v>
      </c>
      <c r="D41" s="84" t="s">
        <v>87</v>
      </c>
      <c r="E41" s="76" t="s">
        <v>19</v>
      </c>
      <c r="F41" s="13">
        <v>5001</v>
      </c>
      <c r="G41" s="13" t="s">
        <v>20</v>
      </c>
      <c r="H41" s="21">
        <v>80</v>
      </c>
      <c r="I41" s="92"/>
      <c r="J41" s="92">
        <v>15</v>
      </c>
      <c r="K41" s="92">
        <v>10</v>
      </c>
      <c r="L41" s="92">
        <v>20</v>
      </c>
      <c r="M41" s="92">
        <v>25</v>
      </c>
      <c r="N41" s="38">
        <v>46</v>
      </c>
      <c r="O41" s="39">
        <v>40</v>
      </c>
      <c r="P41" s="39">
        <v>38</v>
      </c>
      <c r="Q41" s="39">
        <v>38</v>
      </c>
      <c r="R41" s="39">
        <v>38</v>
      </c>
      <c r="S41" s="39">
        <v>78</v>
      </c>
      <c r="T41" s="39">
        <v>38</v>
      </c>
      <c r="U41" s="39">
        <v>128</v>
      </c>
      <c r="V41" s="40">
        <f t="shared" si="10"/>
        <v>55.5</v>
      </c>
      <c r="W41" s="43">
        <f t="shared" si="7"/>
        <v>24.5</v>
      </c>
      <c r="X41" s="42"/>
      <c r="Y41" s="33">
        <f t="shared" si="0"/>
        <v>150</v>
      </c>
    </row>
    <row r="42" spans="1:25" ht="15" x14ac:dyDescent="0.2">
      <c r="A42" s="86">
        <v>2023</v>
      </c>
      <c r="B42" s="87">
        <v>1</v>
      </c>
      <c r="C42" s="13">
        <v>3348</v>
      </c>
      <c r="D42" s="84" t="s">
        <v>88</v>
      </c>
      <c r="E42" s="76" t="s">
        <v>19</v>
      </c>
      <c r="F42" s="13">
        <v>5001</v>
      </c>
      <c r="G42" s="13" t="s">
        <v>20</v>
      </c>
      <c r="H42" s="97">
        <v>60</v>
      </c>
      <c r="I42" s="92"/>
      <c r="J42" s="92">
        <v>15</v>
      </c>
      <c r="K42" s="92">
        <v>5</v>
      </c>
      <c r="L42" s="92">
        <v>20</v>
      </c>
      <c r="M42" s="92">
        <v>10</v>
      </c>
      <c r="N42" s="38">
        <v>143</v>
      </c>
      <c r="O42" s="39">
        <v>120</v>
      </c>
      <c r="P42" s="39">
        <v>78</v>
      </c>
      <c r="Q42" s="39">
        <v>78</v>
      </c>
      <c r="R42" s="39">
        <v>78</v>
      </c>
      <c r="S42" s="39">
        <v>78</v>
      </c>
      <c r="T42" s="39">
        <f>38+78</f>
        <v>116</v>
      </c>
      <c r="U42" s="39">
        <f>78+78</f>
        <v>156</v>
      </c>
      <c r="V42" s="40">
        <f t="shared" si="10"/>
        <v>105.875</v>
      </c>
      <c r="W42" s="43">
        <f t="shared" si="7"/>
        <v>-45.875</v>
      </c>
      <c r="X42" s="42" t="s">
        <v>44</v>
      </c>
      <c r="Y42" s="33">
        <f t="shared" si="0"/>
        <v>110</v>
      </c>
    </row>
    <row r="43" spans="1:25" ht="14.25" x14ac:dyDescent="0.2">
      <c r="A43" s="86">
        <v>2023</v>
      </c>
      <c r="B43" s="87">
        <v>1</v>
      </c>
      <c r="C43" s="13">
        <v>3689</v>
      </c>
      <c r="D43" s="84" t="s">
        <v>89</v>
      </c>
      <c r="E43" s="76" t="s">
        <v>19</v>
      </c>
      <c r="F43" s="13">
        <v>5001</v>
      </c>
      <c r="G43" s="13" t="s">
        <v>20</v>
      </c>
      <c r="H43" s="21">
        <v>80</v>
      </c>
      <c r="I43" s="92"/>
      <c r="J43" s="92">
        <v>15</v>
      </c>
      <c r="K43" s="92">
        <v>0</v>
      </c>
      <c r="L43" s="92">
        <v>10</v>
      </c>
      <c r="M43" s="92">
        <v>25</v>
      </c>
      <c r="N43" s="38">
        <v>84</v>
      </c>
      <c r="O43" s="39">
        <v>80</v>
      </c>
      <c r="P43" s="39">
        <v>58</v>
      </c>
      <c r="Q43" s="39">
        <v>78</v>
      </c>
      <c r="R43" s="39">
        <v>78</v>
      </c>
      <c r="S43" s="39">
        <v>78</v>
      </c>
      <c r="T43" s="39">
        <f>38+78</f>
        <v>116</v>
      </c>
      <c r="U43" s="39">
        <f>38+118</f>
        <v>156</v>
      </c>
      <c r="V43" s="40">
        <f t="shared" si="10"/>
        <v>91</v>
      </c>
      <c r="W43" s="43">
        <f t="shared" si="7"/>
        <v>-11</v>
      </c>
      <c r="X43" s="42" t="s">
        <v>44</v>
      </c>
      <c r="Y43" s="33">
        <f t="shared" si="0"/>
        <v>130</v>
      </c>
    </row>
    <row r="44" spans="1:25" ht="14.25" x14ac:dyDescent="0.2">
      <c r="A44" s="86">
        <v>2023</v>
      </c>
      <c r="B44" s="87">
        <v>1</v>
      </c>
      <c r="C44" s="13">
        <v>3689</v>
      </c>
      <c r="D44" s="84" t="s">
        <v>28</v>
      </c>
      <c r="E44" s="76" t="s">
        <v>19</v>
      </c>
      <c r="F44" s="13">
        <v>5615</v>
      </c>
      <c r="G44" s="60" t="s">
        <v>22</v>
      </c>
      <c r="H44" s="21">
        <v>80</v>
      </c>
      <c r="I44" s="92"/>
      <c r="J44" s="92">
        <v>20</v>
      </c>
      <c r="K44" s="92">
        <v>20</v>
      </c>
      <c r="L44" s="92">
        <v>30</v>
      </c>
      <c r="M44" s="92">
        <v>40</v>
      </c>
      <c r="N44" s="48">
        <v>0</v>
      </c>
      <c r="O44" s="49">
        <v>0</v>
      </c>
      <c r="P44" s="49">
        <v>0</v>
      </c>
      <c r="Q44" s="49">
        <v>0</v>
      </c>
      <c r="R44" s="49">
        <v>0</v>
      </c>
      <c r="S44" s="49">
        <v>0</v>
      </c>
      <c r="T44" s="49">
        <v>0</v>
      </c>
      <c r="U44" s="49">
        <v>0</v>
      </c>
      <c r="V44" s="46"/>
      <c r="W44" s="49">
        <v>0</v>
      </c>
      <c r="X44" s="42"/>
      <c r="Y44" s="33">
        <f t="shared" si="0"/>
        <v>190</v>
      </c>
    </row>
    <row r="45" spans="1:25" ht="25.5" x14ac:dyDescent="0.2">
      <c r="A45" s="86">
        <v>2023</v>
      </c>
      <c r="B45" s="87">
        <v>1</v>
      </c>
      <c r="C45" s="13">
        <v>53587</v>
      </c>
      <c r="D45" s="84" t="s">
        <v>90</v>
      </c>
      <c r="E45" s="76" t="s">
        <v>19</v>
      </c>
      <c r="F45" s="13">
        <v>5001</v>
      </c>
      <c r="G45" s="13" t="s">
        <v>20</v>
      </c>
      <c r="H45" s="24">
        <v>70</v>
      </c>
      <c r="I45" s="89"/>
      <c r="J45" s="89">
        <v>0</v>
      </c>
      <c r="K45" s="89">
        <v>0</v>
      </c>
      <c r="L45" s="89">
        <v>10</v>
      </c>
      <c r="M45" s="89">
        <v>50</v>
      </c>
      <c r="N45" s="38" t="s">
        <v>38</v>
      </c>
      <c r="O45" s="39" t="s">
        <v>38</v>
      </c>
      <c r="P45" s="39">
        <v>0</v>
      </c>
      <c r="Q45" s="39">
        <v>0</v>
      </c>
      <c r="R45" s="39">
        <v>0</v>
      </c>
      <c r="S45" s="39">
        <v>0</v>
      </c>
      <c r="T45" s="39">
        <v>0</v>
      </c>
      <c r="U45" s="39">
        <v>0</v>
      </c>
      <c r="V45" s="46"/>
      <c r="W45" s="49">
        <v>0</v>
      </c>
      <c r="X45" s="42"/>
      <c r="Y45" s="33">
        <f t="shared" si="0"/>
        <v>130</v>
      </c>
    </row>
    <row r="46" spans="1:25" ht="25.5" x14ac:dyDescent="0.2">
      <c r="A46" s="86">
        <v>2023</v>
      </c>
      <c r="B46" s="87">
        <v>1</v>
      </c>
      <c r="C46" s="13">
        <v>53588</v>
      </c>
      <c r="D46" s="84" t="s">
        <v>91</v>
      </c>
      <c r="E46" s="76" t="s">
        <v>19</v>
      </c>
      <c r="F46" s="13">
        <v>5001</v>
      </c>
      <c r="G46" s="13" t="s">
        <v>20</v>
      </c>
      <c r="H46" s="24">
        <v>70</v>
      </c>
      <c r="I46" s="89">
        <v>80</v>
      </c>
      <c r="J46" s="89">
        <v>10</v>
      </c>
      <c r="K46" s="89">
        <v>10</v>
      </c>
      <c r="L46" s="89">
        <v>20</v>
      </c>
      <c r="M46" s="89">
        <v>10</v>
      </c>
      <c r="N46" s="38">
        <v>95</v>
      </c>
      <c r="O46" s="39">
        <v>80</v>
      </c>
      <c r="P46" s="39">
        <v>38</v>
      </c>
      <c r="Q46" s="39">
        <v>38</v>
      </c>
      <c r="R46" s="39">
        <v>38</v>
      </c>
      <c r="S46" s="39">
        <v>38</v>
      </c>
      <c r="T46" s="39">
        <v>38</v>
      </c>
      <c r="U46" s="39">
        <v>78</v>
      </c>
      <c r="V46" s="40">
        <f>(N46+O46+P46+Q46+R46+S46+T46+U46)/8</f>
        <v>55.375</v>
      </c>
      <c r="W46" s="43">
        <f t="shared" ref="W46:W52" si="11">H46-V46</f>
        <v>14.625</v>
      </c>
      <c r="X46" s="42"/>
      <c r="Y46" s="33">
        <f t="shared" si="0"/>
        <v>200</v>
      </c>
    </row>
    <row r="47" spans="1:25" ht="14.25" x14ac:dyDescent="0.2">
      <c r="A47" s="86">
        <v>2023</v>
      </c>
      <c r="B47" s="87">
        <v>1</v>
      </c>
      <c r="C47" s="13">
        <v>53828</v>
      </c>
      <c r="D47" s="85" t="s">
        <v>53</v>
      </c>
      <c r="E47" s="13" t="s">
        <v>19</v>
      </c>
      <c r="F47" s="13">
        <v>5001</v>
      </c>
      <c r="G47" s="13" t="s">
        <v>20</v>
      </c>
      <c r="H47" s="22">
        <v>25</v>
      </c>
      <c r="I47" s="89"/>
      <c r="J47" s="89"/>
      <c r="K47" s="89"/>
      <c r="L47" s="89">
        <v>5</v>
      </c>
      <c r="M47" s="89"/>
      <c r="N47" s="38"/>
      <c r="O47" s="39"/>
      <c r="P47" s="39"/>
      <c r="Q47" s="39"/>
      <c r="R47" s="39"/>
      <c r="S47" s="39"/>
      <c r="T47" s="39"/>
      <c r="U47" s="39"/>
      <c r="V47" s="40"/>
      <c r="W47" s="43"/>
      <c r="X47" s="42"/>
      <c r="Y47" s="33">
        <f t="shared" ref="Y47" si="12">+H47+I47+J47+K47+L47+M47</f>
        <v>30</v>
      </c>
    </row>
    <row r="48" spans="1:25" ht="14.25" x14ac:dyDescent="0.2">
      <c r="A48" s="86">
        <v>2023</v>
      </c>
      <c r="B48" s="87">
        <v>1</v>
      </c>
      <c r="C48" s="13">
        <v>110009</v>
      </c>
      <c r="D48" s="85" t="s">
        <v>60</v>
      </c>
      <c r="E48" s="13" t="s">
        <v>19</v>
      </c>
      <c r="F48" s="13">
        <v>5001</v>
      </c>
      <c r="G48" s="13"/>
      <c r="H48" s="24">
        <v>40</v>
      </c>
      <c r="I48" s="89"/>
      <c r="J48" s="89"/>
      <c r="K48" s="89"/>
      <c r="L48" s="89"/>
      <c r="M48" s="89"/>
      <c r="N48" s="38"/>
      <c r="O48" s="39"/>
      <c r="P48" s="39"/>
      <c r="Q48" s="39"/>
      <c r="R48" s="39"/>
      <c r="S48" s="39"/>
      <c r="T48" s="39"/>
      <c r="U48" s="39"/>
      <c r="V48" s="40"/>
      <c r="W48" s="43"/>
      <c r="X48" s="42"/>
      <c r="Y48" s="33">
        <f t="shared" si="0"/>
        <v>40</v>
      </c>
    </row>
    <row r="49" spans="1:25" ht="14.25" x14ac:dyDescent="0.2">
      <c r="A49" s="86">
        <v>2023</v>
      </c>
      <c r="B49" s="87">
        <v>1</v>
      </c>
      <c r="C49" s="13">
        <v>102595</v>
      </c>
      <c r="D49" s="84" t="s">
        <v>92</v>
      </c>
      <c r="E49" s="76" t="s">
        <v>19</v>
      </c>
      <c r="F49" s="13">
        <v>5001</v>
      </c>
      <c r="G49" s="13" t="s">
        <v>20</v>
      </c>
      <c r="H49" s="21">
        <v>20</v>
      </c>
      <c r="I49" s="89"/>
      <c r="J49" s="89"/>
      <c r="K49" s="89"/>
      <c r="L49" s="89">
        <v>3</v>
      </c>
      <c r="M49" s="89"/>
      <c r="N49" s="38">
        <v>20</v>
      </c>
      <c r="O49" s="39" t="s">
        <v>38</v>
      </c>
      <c r="P49" s="39">
        <v>20</v>
      </c>
      <c r="Q49" s="39">
        <v>25</v>
      </c>
      <c r="R49" s="39">
        <v>25</v>
      </c>
      <c r="S49" s="39">
        <v>0</v>
      </c>
      <c r="T49" s="39">
        <v>25</v>
      </c>
      <c r="U49" s="39" t="s">
        <v>38</v>
      </c>
      <c r="V49" s="40">
        <f>(N49+P49+Q49+R49+T49)/5</f>
        <v>23</v>
      </c>
      <c r="W49" s="43">
        <f t="shared" si="11"/>
        <v>-3</v>
      </c>
      <c r="X49" s="42" t="s">
        <v>43</v>
      </c>
      <c r="Y49" s="33">
        <f t="shared" si="0"/>
        <v>23</v>
      </c>
    </row>
    <row r="50" spans="1:25" ht="25.5" x14ac:dyDescent="0.2">
      <c r="A50" s="86">
        <v>2023</v>
      </c>
      <c r="B50" s="87">
        <v>1</v>
      </c>
      <c r="C50" s="13">
        <v>110950</v>
      </c>
      <c r="D50" s="84" t="s">
        <v>93</v>
      </c>
      <c r="E50" s="76" t="s">
        <v>19</v>
      </c>
      <c r="F50" s="13">
        <v>5001</v>
      </c>
      <c r="G50" s="13" t="s">
        <v>20</v>
      </c>
      <c r="H50" s="21">
        <v>40</v>
      </c>
      <c r="I50" s="89"/>
      <c r="J50" s="89">
        <v>5</v>
      </c>
      <c r="K50" s="89">
        <v>5</v>
      </c>
      <c r="L50" s="89">
        <v>10</v>
      </c>
      <c r="M50" s="89">
        <v>5</v>
      </c>
      <c r="N50" s="38">
        <v>48</v>
      </c>
      <c r="O50" s="39">
        <v>40</v>
      </c>
      <c r="P50" s="39">
        <v>38</v>
      </c>
      <c r="Q50" s="39">
        <v>38</v>
      </c>
      <c r="R50" s="39">
        <v>38</v>
      </c>
      <c r="S50" s="39">
        <v>38</v>
      </c>
      <c r="T50" s="39">
        <v>38</v>
      </c>
      <c r="U50" s="39">
        <v>38</v>
      </c>
      <c r="V50" s="40">
        <f>(N50+O50+P50+Q50+R50+S50+T50+U50)/8</f>
        <v>39.5</v>
      </c>
      <c r="W50" s="43">
        <f t="shared" si="11"/>
        <v>0.5</v>
      </c>
      <c r="X50" s="42"/>
      <c r="Y50" s="33">
        <f t="shared" si="0"/>
        <v>65</v>
      </c>
    </row>
    <row r="51" spans="1:25" ht="14.25" x14ac:dyDescent="0.2">
      <c r="A51" s="86">
        <v>2023</v>
      </c>
      <c r="B51" s="87">
        <v>1</v>
      </c>
      <c r="C51" s="14">
        <v>105388</v>
      </c>
      <c r="D51" s="84" t="s">
        <v>94</v>
      </c>
      <c r="E51" s="76" t="s">
        <v>19</v>
      </c>
      <c r="F51" s="13">
        <v>5615</v>
      </c>
      <c r="G51" s="13" t="s">
        <v>22</v>
      </c>
      <c r="H51" s="21">
        <v>40</v>
      </c>
      <c r="I51" s="89"/>
      <c r="J51" s="89">
        <v>10</v>
      </c>
      <c r="K51" s="89">
        <v>10</v>
      </c>
      <c r="L51" s="89">
        <v>20</v>
      </c>
      <c r="M51" s="89">
        <v>10</v>
      </c>
      <c r="N51" s="38">
        <v>40</v>
      </c>
      <c r="O51" s="39">
        <v>40</v>
      </c>
      <c r="P51" s="39">
        <v>38</v>
      </c>
      <c r="Q51" s="39">
        <v>38</v>
      </c>
      <c r="R51" s="39">
        <v>38</v>
      </c>
      <c r="S51" s="39">
        <v>38</v>
      </c>
      <c r="T51" s="39">
        <v>38</v>
      </c>
      <c r="U51" s="39">
        <v>38</v>
      </c>
      <c r="V51" s="40">
        <f>(N51+O51+P51+Q51+R51+S51+T51+U51)/8</f>
        <v>38.5</v>
      </c>
      <c r="W51" s="43">
        <f t="shared" si="11"/>
        <v>1.5</v>
      </c>
      <c r="X51" s="42"/>
      <c r="Y51" s="33">
        <f t="shared" si="0"/>
        <v>90</v>
      </c>
    </row>
    <row r="52" spans="1:25" ht="14.25" x14ac:dyDescent="0.2">
      <c r="A52" s="86">
        <v>2023</v>
      </c>
      <c r="B52" s="87">
        <v>1</v>
      </c>
      <c r="C52" s="14">
        <v>105892</v>
      </c>
      <c r="D52" s="84" t="s">
        <v>95</v>
      </c>
      <c r="E52" s="76" t="s">
        <v>19</v>
      </c>
      <c r="F52" s="13">
        <v>5001</v>
      </c>
      <c r="G52" s="13" t="s">
        <v>20</v>
      </c>
      <c r="H52" s="21">
        <v>15</v>
      </c>
      <c r="I52" s="89"/>
      <c r="J52" s="89"/>
      <c r="K52" s="89"/>
      <c r="L52" s="89"/>
      <c r="M52" s="89"/>
      <c r="N52" s="38" t="s">
        <v>38</v>
      </c>
      <c r="O52" s="39" t="s">
        <v>38</v>
      </c>
      <c r="P52" s="39" t="s">
        <v>38</v>
      </c>
      <c r="Q52" s="39">
        <v>75</v>
      </c>
      <c r="R52" s="39">
        <v>75</v>
      </c>
      <c r="S52" s="39">
        <v>40</v>
      </c>
      <c r="T52" s="39">
        <v>15</v>
      </c>
      <c r="U52" s="39" t="s">
        <v>38</v>
      </c>
      <c r="V52" s="40">
        <f>(Q52+R52+S52+T52)/4</f>
        <v>51.25</v>
      </c>
      <c r="W52" s="43">
        <f t="shared" si="11"/>
        <v>-36.25</v>
      </c>
      <c r="X52" s="42" t="s">
        <v>43</v>
      </c>
      <c r="Y52" s="33">
        <f t="shared" si="0"/>
        <v>15</v>
      </c>
    </row>
    <row r="53" spans="1:25" ht="14.25" x14ac:dyDescent="0.2">
      <c r="A53" s="86">
        <v>2023</v>
      </c>
      <c r="B53" s="87">
        <v>1</v>
      </c>
      <c r="C53" s="14">
        <v>107648</v>
      </c>
      <c r="D53" s="84" t="s">
        <v>96</v>
      </c>
      <c r="E53" s="76" t="s">
        <v>19</v>
      </c>
      <c r="F53" s="13">
        <v>5045</v>
      </c>
      <c r="G53" s="13" t="s">
        <v>21</v>
      </c>
      <c r="H53" s="21">
        <v>40</v>
      </c>
      <c r="I53" s="89"/>
      <c r="J53" s="89">
        <v>5</v>
      </c>
      <c r="K53" s="89">
        <v>5</v>
      </c>
      <c r="L53" s="89">
        <v>10</v>
      </c>
      <c r="M53" s="89">
        <v>5</v>
      </c>
      <c r="N53" s="48"/>
      <c r="O53" s="49"/>
      <c r="P53" s="49"/>
      <c r="Q53" s="49"/>
      <c r="R53" s="49"/>
      <c r="S53" s="49"/>
      <c r="T53" s="49"/>
      <c r="U53" s="49"/>
      <c r="V53" s="46"/>
      <c r="W53" s="49">
        <v>0</v>
      </c>
      <c r="X53" s="42"/>
      <c r="Y53" s="33">
        <f t="shared" si="0"/>
        <v>65</v>
      </c>
    </row>
    <row r="54" spans="1:25" s="59" customFormat="1" ht="14.25" x14ac:dyDescent="0.2">
      <c r="A54" s="86">
        <v>2023</v>
      </c>
      <c r="B54" s="87">
        <v>1</v>
      </c>
      <c r="C54" s="14">
        <v>3348</v>
      </c>
      <c r="D54" s="84" t="s">
        <v>51</v>
      </c>
      <c r="E54" s="76" t="s">
        <v>19</v>
      </c>
      <c r="F54" s="13">
        <v>5615</v>
      </c>
      <c r="G54" s="13" t="s">
        <v>22</v>
      </c>
      <c r="H54" s="21">
        <v>60</v>
      </c>
      <c r="I54" s="89"/>
      <c r="J54" s="89">
        <v>5</v>
      </c>
      <c r="K54" s="89">
        <v>5</v>
      </c>
      <c r="L54" s="89">
        <v>10</v>
      </c>
      <c r="M54" s="89">
        <v>5</v>
      </c>
      <c r="N54" s="61"/>
      <c r="O54" s="62"/>
      <c r="P54" s="62"/>
      <c r="Q54" s="62"/>
      <c r="R54" s="62"/>
      <c r="S54" s="62"/>
      <c r="T54" s="62"/>
      <c r="U54" s="62"/>
      <c r="V54" s="63"/>
      <c r="W54" s="62"/>
      <c r="X54" s="58"/>
      <c r="Y54" s="33">
        <f t="shared" si="0"/>
        <v>85</v>
      </c>
    </row>
    <row r="55" spans="1:25" ht="27" customHeight="1" x14ac:dyDescent="0.2">
      <c r="A55" s="86">
        <v>2023</v>
      </c>
      <c r="B55" s="87">
        <v>1</v>
      </c>
      <c r="C55" s="13">
        <v>108246</v>
      </c>
      <c r="D55" s="84" t="s">
        <v>26</v>
      </c>
      <c r="E55" s="76" t="s">
        <v>19</v>
      </c>
      <c r="F55" s="13">
        <v>5045</v>
      </c>
      <c r="G55" s="13" t="s">
        <v>21</v>
      </c>
      <c r="H55" s="21">
        <v>40</v>
      </c>
      <c r="I55" s="89"/>
      <c r="J55" s="89">
        <v>5</v>
      </c>
      <c r="K55" s="89">
        <v>5</v>
      </c>
      <c r="L55" s="89">
        <v>10</v>
      </c>
      <c r="M55" s="89">
        <v>5</v>
      </c>
      <c r="N55" s="48"/>
      <c r="O55" s="49"/>
      <c r="P55" s="49"/>
      <c r="Q55" s="49"/>
      <c r="R55" s="49"/>
      <c r="S55" s="49"/>
      <c r="T55" s="49"/>
      <c r="U55" s="49"/>
      <c r="V55" s="46"/>
      <c r="W55" s="49">
        <v>0</v>
      </c>
      <c r="X55" s="42"/>
      <c r="Y55" s="33">
        <f t="shared" si="0"/>
        <v>65</v>
      </c>
    </row>
    <row r="56" spans="1:25" ht="26.25" thickBot="1" x14ac:dyDescent="0.25">
      <c r="A56" s="86">
        <v>2023</v>
      </c>
      <c r="B56" s="87">
        <v>1</v>
      </c>
      <c r="C56" s="13">
        <v>110967</v>
      </c>
      <c r="D56" s="84" t="s">
        <v>61</v>
      </c>
      <c r="E56" s="77" t="s">
        <v>19</v>
      </c>
      <c r="F56" s="64">
        <v>5615</v>
      </c>
      <c r="G56" s="64" t="s">
        <v>22</v>
      </c>
      <c r="H56" s="23">
        <v>40</v>
      </c>
      <c r="I56" s="91"/>
      <c r="J56" s="91">
        <v>10</v>
      </c>
      <c r="K56" s="91">
        <v>10</v>
      </c>
      <c r="L56" s="91">
        <v>20</v>
      </c>
      <c r="M56" s="94">
        <v>5</v>
      </c>
      <c r="N56" s="65"/>
      <c r="O56" s="66"/>
      <c r="P56" s="66"/>
      <c r="Q56" s="66"/>
      <c r="R56" s="66"/>
      <c r="S56" s="66"/>
      <c r="T56" s="66"/>
      <c r="U56" s="66"/>
      <c r="V56" s="67"/>
      <c r="W56" s="66">
        <v>0</v>
      </c>
      <c r="X56" s="68"/>
      <c r="Y56" s="33">
        <f t="shared" si="0"/>
        <v>85</v>
      </c>
    </row>
    <row r="57" spans="1:25" ht="15" x14ac:dyDescent="0.2">
      <c r="H57" s="69">
        <f>SUM(H5:H56)</f>
        <v>2360</v>
      </c>
      <c r="I57" s="70">
        <f t="shared" ref="I57:M57" si="13">SUM(I5:I56)</f>
        <v>200</v>
      </c>
      <c r="J57" s="70">
        <f t="shared" si="13"/>
        <v>546</v>
      </c>
      <c r="K57" s="70">
        <f t="shared" si="13"/>
        <v>490</v>
      </c>
      <c r="L57" s="70">
        <f t="shared" si="13"/>
        <v>1029</v>
      </c>
      <c r="M57" s="70">
        <f t="shared" si="13"/>
        <v>636</v>
      </c>
      <c r="Y57" s="34">
        <f>SUM(Y5:Y56)</f>
        <v>5261</v>
      </c>
    </row>
    <row r="58" spans="1:25" ht="33" customHeight="1" x14ac:dyDescent="0.2">
      <c r="A58" s="99" t="s">
        <v>46</v>
      </c>
      <c r="B58" s="99"/>
      <c r="C58" s="99"/>
      <c r="D58" s="99"/>
      <c r="E58" s="99"/>
      <c r="F58" s="99"/>
      <c r="G58" s="99"/>
      <c r="H58" s="99"/>
      <c r="I58" s="99"/>
      <c r="J58" s="99"/>
      <c r="K58" s="99"/>
      <c r="L58" s="99"/>
      <c r="M58" s="99"/>
      <c r="N58" s="100"/>
      <c r="O58" s="100"/>
      <c r="P58" s="100"/>
      <c r="Q58" s="100"/>
      <c r="R58" s="100"/>
      <c r="S58" s="100"/>
      <c r="T58" s="100"/>
      <c r="U58" s="100"/>
      <c r="V58" s="100"/>
      <c r="W58" s="100"/>
      <c r="X58" s="100"/>
      <c r="Y58" s="99"/>
    </row>
    <row r="59" spans="1:25" ht="51" customHeight="1" x14ac:dyDescent="0.2">
      <c r="A59" s="99" t="s">
        <v>98</v>
      </c>
      <c r="B59" s="99"/>
      <c r="C59" s="99"/>
      <c r="D59" s="99"/>
      <c r="E59" s="99"/>
      <c r="F59" s="99"/>
      <c r="G59" s="99"/>
      <c r="H59" s="99"/>
      <c r="I59" s="99"/>
      <c r="J59" s="99"/>
      <c r="K59" s="99"/>
      <c r="L59" s="99"/>
      <c r="M59" s="99"/>
      <c r="N59" s="100"/>
      <c r="O59" s="100"/>
      <c r="P59" s="100"/>
      <c r="Q59" s="100"/>
      <c r="R59" s="100"/>
      <c r="S59" s="100"/>
      <c r="T59" s="100"/>
      <c r="U59" s="100"/>
      <c r="V59" s="100"/>
      <c r="W59" s="100"/>
      <c r="X59" s="100"/>
      <c r="Y59" s="99"/>
    </row>
    <row r="60" spans="1:25" ht="44.25" customHeight="1" x14ac:dyDescent="0.2">
      <c r="A60" s="99" t="s">
        <v>47</v>
      </c>
      <c r="B60" s="99"/>
      <c r="C60" s="99"/>
      <c r="D60" s="99"/>
      <c r="E60" s="99"/>
      <c r="F60" s="99"/>
      <c r="G60" s="99"/>
      <c r="H60" s="99"/>
      <c r="I60" s="99"/>
      <c r="J60" s="99"/>
      <c r="K60" s="99"/>
      <c r="L60" s="99"/>
      <c r="M60" s="99"/>
      <c r="N60" s="100"/>
      <c r="O60" s="100"/>
      <c r="P60" s="100"/>
      <c r="Q60" s="100"/>
      <c r="R60" s="100"/>
      <c r="S60" s="100"/>
      <c r="T60" s="100"/>
      <c r="U60" s="100"/>
      <c r="V60" s="100"/>
      <c r="W60" s="100"/>
      <c r="X60" s="100"/>
      <c r="Y60" s="99"/>
    </row>
    <row r="61" spans="1:25" ht="32.25" customHeight="1" x14ac:dyDescent="0.2">
      <c r="A61" s="99"/>
      <c r="B61" s="99"/>
      <c r="C61" s="99"/>
      <c r="D61" s="99"/>
      <c r="E61" s="99"/>
      <c r="F61" s="99"/>
      <c r="G61" s="99"/>
      <c r="H61" s="99"/>
      <c r="I61" s="99"/>
      <c r="J61" s="99"/>
      <c r="K61" s="99"/>
      <c r="L61" s="99"/>
      <c r="M61" s="99"/>
      <c r="N61" s="100"/>
      <c r="O61" s="100"/>
      <c r="P61" s="100"/>
      <c r="Q61" s="100"/>
      <c r="R61" s="100"/>
      <c r="S61" s="100"/>
      <c r="T61" s="100"/>
      <c r="U61" s="100"/>
      <c r="V61" s="100"/>
      <c r="W61" s="100"/>
      <c r="X61" s="100"/>
      <c r="Y61" s="99"/>
    </row>
    <row r="62" spans="1:25" ht="39" customHeight="1" x14ac:dyDescent="0.2">
      <c r="A62" s="99"/>
      <c r="B62" s="99"/>
      <c r="C62" s="99"/>
      <c r="D62" s="99"/>
      <c r="E62" s="99"/>
      <c r="F62" s="99"/>
      <c r="G62" s="99"/>
      <c r="H62" s="99"/>
      <c r="I62" s="99"/>
      <c r="J62" s="99"/>
      <c r="K62" s="99"/>
      <c r="L62" s="99"/>
      <c r="M62" s="99"/>
      <c r="N62" s="100"/>
      <c r="O62" s="100"/>
      <c r="P62" s="100"/>
      <c r="Q62" s="100"/>
      <c r="R62" s="100"/>
      <c r="S62" s="100"/>
      <c r="T62" s="100"/>
      <c r="U62" s="100"/>
      <c r="V62" s="100"/>
      <c r="W62" s="100"/>
      <c r="X62" s="100"/>
      <c r="Y62" s="99"/>
    </row>
  </sheetData>
  <autoFilter ref="A4:Y62"/>
  <mergeCells count="25">
    <mergeCell ref="D1:E2"/>
    <mergeCell ref="H3:M3"/>
    <mergeCell ref="A3:A4"/>
    <mergeCell ref="B3:B4"/>
    <mergeCell ref="C3:C4"/>
    <mergeCell ref="D3:D4"/>
    <mergeCell ref="E3:E4"/>
    <mergeCell ref="F3:F4"/>
    <mergeCell ref="G3:G4"/>
    <mergeCell ref="L1:M1"/>
    <mergeCell ref="L2:M2"/>
    <mergeCell ref="F1:K2"/>
    <mergeCell ref="N3:U3"/>
    <mergeCell ref="V3:V4"/>
    <mergeCell ref="W3:W4"/>
    <mergeCell ref="X3:X4"/>
    <mergeCell ref="N1:V2"/>
    <mergeCell ref="W1:Y1"/>
    <mergeCell ref="W2:Y2"/>
    <mergeCell ref="Y3:Y4"/>
    <mergeCell ref="A58:Y58"/>
    <mergeCell ref="A59:Y59"/>
    <mergeCell ref="A60:Y60"/>
    <mergeCell ref="A61:Y61"/>
    <mergeCell ref="A62:Y62"/>
  </mergeCells>
  <pageMargins left="0.23622047244094491" right="0.23622047244094491" top="0.74803149606299213" bottom="0.74803149606299213" header="0.31496062992125984" footer="0.31496062992125984"/>
  <pageSetup paperSize="14" scale="61" orientation="landscape" r:id="rId1"/>
  <rowBreaks count="1" manualBreakCount="1">
    <brk id="36" max="16383" man="1"/>
  </rowBreaks>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Cupos 2023-1</vt:lpstr>
      <vt:lpstr>'Cupos 2023-1'!Títulos_a_imprimir</vt:lpstr>
    </vt:vector>
  </TitlesOfParts>
  <Company>Politecnico Colombiano JIC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snies</dc:creator>
  <cp:lastModifiedBy>Luis Fernando Ballesteros Osorno</cp:lastModifiedBy>
  <cp:lastPrinted>2020-03-09T14:41:12Z</cp:lastPrinted>
  <dcterms:created xsi:type="dcterms:W3CDTF">2009-04-24T20:58:32Z</dcterms:created>
  <dcterms:modified xsi:type="dcterms:W3CDTF">2022-08-05T14:20:34Z</dcterms:modified>
</cp:coreProperties>
</file>